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Столовая 2024\НОВОЕ НА САЙТ ПИТАНИЕ\"/>
    </mc:Choice>
  </mc:AlternateContent>
  <bookViews>
    <workbookView xWindow="0" yWindow="0" windowWidth="24000" windowHeight="96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90" i="1" l="1"/>
  <c r="I190" i="1"/>
  <c r="H190" i="1"/>
  <c r="G190" i="1"/>
  <c r="J170" i="1"/>
  <c r="I170" i="1"/>
  <c r="H170" i="1"/>
  <c r="G170" i="1"/>
  <c r="J151" i="1"/>
  <c r="I151" i="1"/>
  <c r="H151" i="1"/>
  <c r="G151" i="1"/>
  <c r="J129" i="1"/>
  <c r="I129" i="1"/>
  <c r="H129" i="1"/>
  <c r="G129" i="1"/>
  <c r="J109" i="1"/>
  <c r="I109" i="1"/>
  <c r="H109" i="1"/>
  <c r="G109" i="1"/>
  <c r="I107" i="1"/>
  <c r="H107" i="1"/>
  <c r="G107" i="1"/>
  <c r="J90" i="1"/>
  <c r="I90" i="1"/>
  <c r="H90" i="1"/>
  <c r="G90" i="1"/>
  <c r="J70" i="1"/>
  <c r="I70" i="1"/>
  <c r="H70" i="1"/>
  <c r="G70" i="1"/>
  <c r="B207" i="1" l="1"/>
  <c r="A207" i="1"/>
  <c r="L206" i="1"/>
  <c r="J206" i="1"/>
  <c r="I206" i="1"/>
  <c r="H206" i="1"/>
  <c r="G206" i="1"/>
  <c r="F206" i="1"/>
  <c r="B197" i="1"/>
  <c r="A197" i="1"/>
  <c r="L196" i="1"/>
  <c r="L207" i="1" s="1"/>
  <c r="J196" i="1"/>
  <c r="J207" i="1" s="1"/>
  <c r="I196" i="1"/>
  <c r="I207" i="1" s="1"/>
  <c r="H196" i="1"/>
  <c r="H207" i="1" s="1"/>
  <c r="G196" i="1"/>
  <c r="G207" i="1" s="1"/>
  <c r="F207" i="1"/>
  <c r="B187" i="1"/>
  <c r="A187" i="1"/>
  <c r="L186" i="1"/>
  <c r="J186" i="1"/>
  <c r="I186" i="1"/>
  <c r="H186" i="1"/>
  <c r="G186" i="1"/>
  <c r="F186" i="1"/>
  <c r="B177" i="1"/>
  <c r="A177" i="1"/>
  <c r="L176" i="1"/>
  <c r="L187" i="1" s="1"/>
  <c r="J176" i="1"/>
  <c r="J187" i="1" s="1"/>
  <c r="I176" i="1"/>
  <c r="I187" i="1" s="1"/>
  <c r="H176" i="1"/>
  <c r="H187" i="1" s="1"/>
  <c r="G176" i="1"/>
  <c r="G187" i="1" s="1"/>
  <c r="F187" i="1"/>
  <c r="B166" i="1"/>
  <c r="A166" i="1"/>
  <c r="L165" i="1"/>
  <c r="J165" i="1"/>
  <c r="I165" i="1"/>
  <c r="H165" i="1"/>
  <c r="G165" i="1"/>
  <c r="F165" i="1"/>
  <c r="B156" i="1"/>
  <c r="A156" i="1"/>
  <c r="L155" i="1"/>
  <c r="L166" i="1" s="1"/>
  <c r="J155" i="1"/>
  <c r="J166" i="1" s="1"/>
  <c r="I155" i="1"/>
  <c r="I166" i="1" s="1"/>
  <c r="H155" i="1"/>
  <c r="H166" i="1" s="1"/>
  <c r="G155" i="1"/>
  <c r="G166" i="1" s="1"/>
  <c r="F166" i="1"/>
  <c r="B146" i="1"/>
  <c r="A146" i="1"/>
  <c r="L145" i="1"/>
  <c r="J145" i="1"/>
  <c r="I145" i="1"/>
  <c r="H145" i="1"/>
  <c r="G145" i="1"/>
  <c r="F145" i="1"/>
  <c r="B136" i="1"/>
  <c r="A136" i="1"/>
  <c r="L135" i="1"/>
  <c r="L146" i="1" s="1"/>
  <c r="J135" i="1"/>
  <c r="J146" i="1" s="1"/>
  <c r="I135" i="1"/>
  <c r="I146" i="1" s="1"/>
  <c r="H135" i="1"/>
  <c r="H146" i="1" s="1"/>
  <c r="G135" i="1"/>
  <c r="G146" i="1" s="1"/>
  <c r="F146" i="1"/>
  <c r="B125" i="1"/>
  <c r="A125" i="1"/>
  <c r="L124" i="1"/>
  <c r="J124" i="1"/>
  <c r="I124" i="1"/>
  <c r="H124" i="1"/>
  <c r="G124" i="1"/>
  <c r="F124" i="1"/>
  <c r="B115" i="1"/>
  <c r="A115" i="1"/>
  <c r="L114" i="1"/>
  <c r="L125" i="1" s="1"/>
  <c r="J114" i="1"/>
  <c r="J125" i="1" s="1"/>
  <c r="I114" i="1"/>
  <c r="I125" i="1" s="1"/>
  <c r="H114" i="1"/>
  <c r="H125" i="1" s="1"/>
  <c r="G114" i="1"/>
  <c r="G125" i="1" s="1"/>
  <c r="F125" i="1"/>
  <c r="B106" i="1"/>
  <c r="A106" i="1"/>
  <c r="L105" i="1"/>
  <c r="J105" i="1"/>
  <c r="I105" i="1"/>
  <c r="H105" i="1"/>
  <c r="G105" i="1"/>
  <c r="F105" i="1"/>
  <c r="B96" i="1"/>
  <c r="A96" i="1"/>
  <c r="L95" i="1"/>
  <c r="L106" i="1" s="1"/>
  <c r="J95" i="1"/>
  <c r="J106" i="1" s="1"/>
  <c r="I95" i="1"/>
  <c r="I106" i="1" s="1"/>
  <c r="H95" i="1"/>
  <c r="H106" i="1" s="1"/>
  <c r="G95" i="1"/>
  <c r="G106" i="1" s="1"/>
  <c r="F106" i="1"/>
  <c r="B87" i="1"/>
  <c r="A87" i="1"/>
  <c r="L86" i="1"/>
  <c r="J86" i="1"/>
  <c r="I86" i="1"/>
  <c r="H86" i="1"/>
  <c r="G86" i="1"/>
  <c r="F86" i="1"/>
  <c r="B77" i="1"/>
  <c r="A77" i="1"/>
  <c r="L76" i="1"/>
  <c r="L87" i="1" s="1"/>
  <c r="J76" i="1"/>
  <c r="J87" i="1" s="1"/>
  <c r="I76" i="1"/>
  <c r="I87" i="1" s="1"/>
  <c r="H76" i="1"/>
  <c r="H87" i="1" s="1"/>
  <c r="G76" i="1"/>
  <c r="G87" i="1" s="1"/>
  <c r="F87" i="1"/>
  <c r="B66" i="1"/>
  <c r="A66" i="1"/>
  <c r="L65" i="1"/>
  <c r="J65" i="1"/>
  <c r="I65" i="1"/>
  <c r="H65" i="1"/>
  <c r="G65" i="1"/>
  <c r="F65" i="1"/>
  <c r="B56" i="1"/>
  <c r="A56" i="1"/>
  <c r="L55" i="1"/>
  <c r="L66" i="1" s="1"/>
  <c r="J55" i="1"/>
  <c r="J66" i="1" s="1"/>
  <c r="I55" i="1"/>
  <c r="I66" i="1" s="1"/>
  <c r="H55" i="1"/>
  <c r="H66" i="1" s="1"/>
  <c r="G55" i="1"/>
  <c r="G66" i="1" s="1"/>
  <c r="F66" i="1"/>
  <c r="B47" i="1"/>
  <c r="A47" i="1"/>
  <c r="L46" i="1"/>
  <c r="J46" i="1"/>
  <c r="I46" i="1"/>
  <c r="H46" i="1"/>
  <c r="G46" i="1"/>
  <c r="F46" i="1"/>
  <c r="B37" i="1"/>
  <c r="A37" i="1"/>
  <c r="L36" i="1"/>
  <c r="L47" i="1" s="1"/>
  <c r="J36" i="1"/>
  <c r="J47" i="1" s="1"/>
  <c r="I36" i="1"/>
  <c r="I47" i="1" s="1"/>
  <c r="H36" i="1"/>
  <c r="H47" i="1" s="1"/>
  <c r="G36" i="1"/>
  <c r="G47" i="1" s="1"/>
  <c r="F47" i="1"/>
  <c r="B26" i="1"/>
  <c r="A26" i="1"/>
  <c r="L25" i="1"/>
  <c r="J25" i="1"/>
  <c r="I25" i="1"/>
  <c r="H25" i="1"/>
  <c r="G25" i="1"/>
  <c r="F25" i="1"/>
  <c r="B16" i="1"/>
  <c r="A16" i="1"/>
  <c r="L15" i="1"/>
  <c r="L26" i="1" s="1"/>
  <c r="J15" i="1"/>
  <c r="J26" i="1" s="1"/>
  <c r="I15" i="1"/>
  <c r="I26" i="1" s="1"/>
  <c r="I208" i="1" s="1"/>
  <c r="H15" i="1"/>
  <c r="H26" i="1" s="1"/>
  <c r="H208" i="1" s="1"/>
  <c r="G15" i="1"/>
  <c r="G26" i="1" s="1"/>
  <c r="F26" i="1"/>
  <c r="F208" i="1" l="1"/>
  <c r="J208" i="1"/>
  <c r="G208" i="1"/>
  <c r="L208" i="1"/>
</calcChain>
</file>

<file path=xl/sharedStrings.xml><?xml version="1.0" encoding="utf-8"?>
<sst xmlns="http://schemas.openxmlformats.org/spreadsheetml/2006/main" count="276" uniqueCount="95">
  <si>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</si>
  <si>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</si>
  <si>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</si>
  <si>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</si>
  <si>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</si>
  <si>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</si>
  <si>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</si>
  <si>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</si>
  <si>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</si>
  <si>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</si>
  <si>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</si>
  <si>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</si>
  <si>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</si>
  <si>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</si>
  <si>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</si>
  <si>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</si>
  <si>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</si>
  <si>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</si>
  <si>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</si>
  <si>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</si>
  <si>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</si>
  <si>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</si>
  <si>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</si>
  <si>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</si>
  <si>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</si>
  <si>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</si>
  <si>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</si>
  <si>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</si>
  <si>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</si>
  <si>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</si>
  <si>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</si>
  <si>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</si>
  <si>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</si>
  <si>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</si>
  <si>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</si>
  <si>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</si>
  <si>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</si>
  <si>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</si>
  <si>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</si>
  <si>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Муравьихинская средняя школа</t>
  </si>
  <si>
    <t>директор</t>
  </si>
  <si>
    <t>Чанаева Светлана Васильевна</t>
  </si>
  <si>
    <t>Щи из св. капусты с говядиной, со сметаной</t>
  </si>
  <si>
    <t>Компот из кураги с вит С (курага, сахар-песок)</t>
  </si>
  <si>
    <t>200/10/10/</t>
  </si>
  <si>
    <t>200/10/10</t>
  </si>
  <si>
    <t>Хлеб ржаной</t>
  </si>
  <si>
    <t>закуски</t>
  </si>
  <si>
    <t>Салат из свеклы</t>
  </si>
  <si>
    <t>Омлет натуральный (яйцо, молоко, соль йод.</t>
  </si>
  <si>
    <t>Бутерброд с сыром (сыр Российский, хлеб)</t>
  </si>
  <si>
    <t>15/30</t>
  </si>
  <si>
    <t>Закуска порционная горошек консервированный</t>
  </si>
  <si>
    <t>Борщ с капустой и картофелем, с мясом,
сметаной(картофель, капуста, морковь, лук репч., томат паста, масло раст., соль йодир., говядина отв., сметана)</t>
  </si>
  <si>
    <t>Котлета рыбная (рыба свежая, хлеб пш., сухари панир., масло растит.. соль йодир.,)</t>
  </si>
  <si>
    <t>Рагу овощное  (картофель, морковь, лук
репчатый, капуста, зеленый горошек, соус красный основной, соль йодированная)</t>
  </si>
  <si>
    <t>Кисель  с витамином С</t>
  </si>
  <si>
    <t xml:space="preserve">Хлеб пшеничный </t>
  </si>
  <si>
    <t>Каша молочная пшенная с маслом(пшено, молоко, сахар песок, масло слив., соль йодиров.)</t>
  </si>
  <si>
    <t>150/5</t>
  </si>
  <si>
    <t>Молоко порционное обогащенное "Волшебная долина"</t>
  </si>
  <si>
    <t>0</t>
  </si>
  <si>
    <t>Оладьи со сгущенным молоком</t>
  </si>
  <si>
    <t>100/20</t>
  </si>
  <si>
    <t>Фрукт (яблоко)</t>
  </si>
  <si>
    <t>Закуска порционная(овощи по сезону)</t>
  </si>
  <si>
    <t>Суп картофельный с курицей (курица, картофель,лук репчатый, морковь, масло подсолнечное, соль йод.)</t>
  </si>
  <si>
    <t>10/200</t>
  </si>
  <si>
    <t>Гуляш из говядины (говядина, морковь, лук репч.,томат паста, масло слив., соль йод.)</t>
  </si>
  <si>
    <r>
      <rPr>
        <sz val="10"/>
        <rFont val="Calibri"/>
        <family val="2"/>
        <charset val="204"/>
        <scheme val="minor"/>
      </rPr>
      <t>Гарнир каша гречневая рассыпчатая (крупа
гречневая, масло сливочное, соль йод.)</t>
    </r>
  </si>
  <si>
    <t>Компот из свежих груш (груши свежие, сахар-песок, лимонная кислота)</t>
  </si>
  <si>
    <r>
      <rPr>
        <sz val="10"/>
        <rFont val="Calibri"/>
        <family val="2"/>
        <charset val="204"/>
        <scheme val="minor"/>
      </rPr>
      <t>Суп молочный с вермишелью (молоко, вода,
вермишель, масло сл, сахар-песок)</t>
    </r>
  </si>
  <si>
    <t>Какао–напиток (какао порошок, сахар-песок, молоко)</t>
  </si>
  <si>
    <t>Кисломолочный напиток (ряженка 2,5%)</t>
  </si>
  <si>
    <t>1/200</t>
  </si>
  <si>
    <t>Фрукт (груша)</t>
  </si>
  <si>
    <t>Каша молочная гречневая (кр.гречневая, молоко, сахар-песок, соль йодир.)</t>
  </si>
  <si>
    <t>Чай с молоком (чай, молоко)</t>
  </si>
  <si>
    <t>Закуска порционная(огурцы по сезону)</t>
  </si>
  <si>
    <t>Суп картофельный с бобовыми, с говядиной (картофель, горох, морковь, лук репч., масло раст., говядина)</t>
  </si>
  <si>
    <t>Котлета рыбная (минтай, хлеб пш., сухари панир., масло растит.. соль йодир.,)</t>
  </si>
  <si>
    <t>Пюре картофельное (картофель, молоко, масло слив., соль йод.)</t>
  </si>
  <si>
    <t>Компот из свежих плодов (яблоки свежие, сахар-песок, лимонная кислота)</t>
  </si>
  <si>
    <t>Щи из св. капусты с говядиной, со сметаной,
зеленью  (говядина, картофель, капуста, морковь, лук репч., томат паста, масло раст., соль йод., сметана)</t>
  </si>
  <si>
    <r>
      <t>Запеканка из творога</t>
    </r>
    <r>
      <rPr>
        <sz val="10"/>
        <color indexed="8"/>
        <rFont val="Calibri"/>
        <family val="2"/>
        <charset val="204"/>
        <scheme val="minor"/>
      </rPr>
      <t xml:space="preserve"> со сгущенным молоком (творог, яйца, мука пшеничная, сахар-песок, масло подсолнечное, сгущ. молоко)</t>
    </r>
  </si>
  <si>
    <t>Салат из квашенной капусты(капуста квашенная, лук репчатый, сахар, масло растительное)</t>
  </si>
  <si>
    <t>Суп картофельный с рыбными консервами и перловой крупой (консервы рыбные, картофель, крупа перловая,  морковь, лук репчатый, масло раст., соль йодированная)</t>
  </si>
  <si>
    <t>20/200</t>
  </si>
  <si>
    <t>Биточки паровые из курицы (курица, хлеб пшеничный, молоко, масло сливочное, соль йодированное)</t>
  </si>
  <si>
    <t>Рис отварной (крупа рисовая, масло слив., соль йодир.)</t>
  </si>
  <si>
    <r>
      <rPr>
        <sz val="10"/>
        <rFont val="Calibri"/>
        <family val="2"/>
        <charset val="204"/>
        <scheme val="minor"/>
      </rPr>
      <t>Какао–напиток (какао порошок, сахар-песок,
молоко)</t>
    </r>
  </si>
  <si>
    <t>Суп картофельный с макаронными изделиями с курицей(курица, картофель, макаронные изделия, лук репч., морковь, масло подсолн., соль йодиров.)</t>
  </si>
  <si>
    <t>200/10</t>
  </si>
  <si>
    <t>Жаркое по -домашнему(говядина, картофель, лук репчатый, морковь, томат.паста, масло подсолн., соль йодиров.)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</si>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</sst>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"/>
    <numFmt numFmtId="166" formatCode="0.0000"/>
    <numFmt numFmtId="167" formatCode="0.000000"/>
    <numFmt numFmtId="168" formatCode="0.00000"/>
    <numFmt numFmtId="169" formatCode="0.0000000"/>
    <numFmt numFmtId="170" formatCode="0.00000000"/>
  </numFmts>
  <fonts count="2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15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164" fontId="13" fillId="0" borderId="22" xfId="0" applyNumberFormat="1" applyFont="1" applyFill="1" applyBorder="1" applyAlignment="1" applyProtection="1">
      <alignment horizontal="center" vertical="center" shrinkToFit="1"/>
      <protection locked="0"/>
    </xf>
    <xf numFmtId="2" fontId="13" fillId="0" borderId="22" xfId="0" applyNumberFormat="1" applyFont="1" applyFill="1" applyBorder="1" applyAlignment="1" applyProtection="1">
      <alignment horizontal="center" vertical="center" shrinkToFit="1"/>
      <protection locked="0"/>
    </xf>
    <xf numFmtId="165" fontId="1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1" fontId="13" fillId="0" borderId="22" xfId="0" applyNumberFormat="1" applyFont="1" applyBorder="1" applyAlignment="1" applyProtection="1">
      <alignment horizontal="center" vertical="center" shrinkToFit="1"/>
      <protection locked="0"/>
    </xf>
    <xf numFmtId="2" fontId="13" fillId="0" borderId="22" xfId="0" applyNumberFormat="1" applyFont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left" vertical="top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164" fontId="13" fillId="0" borderId="23" xfId="0" applyNumberFormat="1" applyFont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Protection="1">
      <protection locked="0"/>
    </xf>
    <xf numFmtId="165" fontId="13" fillId="0" borderId="22" xfId="0" applyNumberFormat="1" applyFont="1" applyBorder="1" applyAlignment="1" applyProtection="1">
      <alignment horizontal="center" vertical="center" shrinkToFit="1"/>
      <protection locked="0"/>
    </xf>
    <xf numFmtId="0" fontId="12" fillId="0" borderId="22" xfId="1" applyFont="1" applyFill="1" applyBorder="1" applyAlignment="1" applyProtection="1">
      <alignment horizontal="left" vertical="top" wrapText="1"/>
      <protection locked="0"/>
    </xf>
    <xf numFmtId="0" fontId="12" fillId="0" borderId="22" xfId="1" applyFont="1" applyFill="1" applyBorder="1" applyAlignment="1" applyProtection="1">
      <alignment horizontal="center" vertical="center" wrapText="1"/>
      <protection locked="0"/>
    </xf>
    <xf numFmtId="164" fontId="13" fillId="0" borderId="22" xfId="1" applyNumberFormat="1" applyFont="1" applyFill="1" applyBorder="1" applyAlignment="1" applyProtection="1">
      <alignment horizontal="center" vertical="center" shrinkToFit="1"/>
      <protection locked="0"/>
    </xf>
    <xf numFmtId="2" fontId="13" fillId="0" borderId="22" xfId="1" applyNumberFormat="1" applyFont="1" applyFill="1" applyBorder="1" applyAlignment="1" applyProtection="1">
      <alignment horizontal="center" vertical="center" shrinkToFit="1"/>
      <protection locked="0"/>
    </xf>
    <xf numFmtId="0" fontId="14" fillId="0" borderId="22" xfId="1" applyFont="1" applyFill="1" applyBorder="1" applyAlignment="1" applyProtection="1">
      <alignment horizontal="center" vertical="center" wrapText="1"/>
      <protection locked="0"/>
    </xf>
    <xf numFmtId="2" fontId="13" fillId="0" borderId="24" xfId="0" applyNumberFormat="1" applyFont="1" applyBorder="1" applyAlignment="1" applyProtection="1">
      <alignment horizontal="center" vertical="center" shrinkToFit="1"/>
      <protection locked="0"/>
    </xf>
    <xf numFmtId="165" fontId="13" fillId="0" borderId="24" xfId="0" applyNumberFormat="1" applyFont="1" applyBorder="1" applyAlignment="1" applyProtection="1">
      <alignment horizontal="center" vertical="center" shrinkToFit="1"/>
      <protection locked="0"/>
    </xf>
    <xf numFmtId="1" fontId="13" fillId="0" borderId="25" xfId="0" applyNumberFormat="1" applyFont="1" applyBorder="1" applyAlignment="1" applyProtection="1">
      <alignment horizontal="center" vertical="center" shrinkToFit="1"/>
      <protection locked="0"/>
    </xf>
    <xf numFmtId="2" fontId="13" fillId="0" borderId="2" xfId="0" applyNumberFormat="1" applyFont="1" applyBorder="1" applyAlignment="1" applyProtection="1">
      <alignment horizontal="center" vertical="center" shrinkToFit="1"/>
      <protection locked="0"/>
    </xf>
    <xf numFmtId="165" fontId="13" fillId="0" borderId="2" xfId="0" applyNumberFormat="1" applyFont="1" applyBorder="1" applyAlignment="1" applyProtection="1">
      <alignment horizontal="center" vertical="center" shrinkToFit="1"/>
      <protection locked="0"/>
    </xf>
    <xf numFmtId="2" fontId="13" fillId="0" borderId="26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0" fillId="4" borderId="2" xfId="0" applyFill="1" applyBorder="1" applyProtection="1">
      <protection locked="0"/>
    </xf>
    <xf numFmtId="0" fontId="17" fillId="0" borderId="28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1" fillId="5" borderId="2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18" fillId="4" borderId="22" xfId="0" applyFont="1" applyFill="1" applyBorder="1" applyAlignment="1" applyProtection="1">
      <alignment horizontal="left" vertical="top" wrapText="1"/>
      <protection locked="0"/>
    </xf>
    <xf numFmtId="0" fontId="18" fillId="0" borderId="22" xfId="0" applyFont="1" applyBorder="1" applyAlignment="1" applyProtection="1">
      <alignment horizontal="left" vertical="top" wrapText="1"/>
      <protection locked="0"/>
    </xf>
    <xf numFmtId="0" fontId="12" fillId="0" borderId="22" xfId="0" applyFont="1" applyBorder="1" applyAlignment="1">
      <alignment horizontal="left" vertical="top" wrapText="1"/>
    </xf>
    <xf numFmtId="0" fontId="13" fillId="0" borderId="22" xfId="0" applyNumberFormat="1" applyFont="1" applyBorder="1" applyAlignment="1">
      <alignment horizontal="center" vertical="center" shrinkToFit="1"/>
    </xf>
    <xf numFmtId="2" fontId="13" fillId="0" borderId="22" xfId="0" applyNumberFormat="1" applyFont="1" applyBorder="1" applyAlignment="1">
      <alignment horizontal="center" vertical="center" shrinkToFit="1"/>
    </xf>
    <xf numFmtId="165" fontId="13" fillId="0" borderId="22" xfId="0" applyNumberFormat="1" applyFont="1" applyBorder="1" applyAlignment="1">
      <alignment horizontal="center" vertical="center" shrinkToFit="1"/>
    </xf>
    <xf numFmtId="1" fontId="13" fillId="0" borderId="22" xfId="0" applyNumberFormat="1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shrinkToFit="1"/>
    </xf>
    <xf numFmtId="166" fontId="13" fillId="0" borderId="22" xfId="0" applyNumberFormat="1" applyFont="1" applyBorder="1" applyAlignment="1">
      <alignment horizontal="center" vertical="center" shrinkToFit="1"/>
    </xf>
    <xf numFmtId="164" fontId="13" fillId="0" borderId="22" xfId="0" applyNumberFormat="1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left" vertical="top" wrapText="1"/>
    </xf>
    <xf numFmtId="165" fontId="13" fillId="0" borderId="25" xfId="0" applyNumberFormat="1" applyFont="1" applyBorder="1" applyAlignment="1">
      <alignment horizontal="center" vertical="center" shrinkToFit="1"/>
    </xf>
    <xf numFmtId="0" fontId="1" fillId="5" borderId="2" xfId="0" applyFont="1" applyFill="1" applyBorder="1"/>
    <xf numFmtId="0" fontId="17" fillId="4" borderId="29" xfId="0" applyFont="1" applyFill="1" applyBorder="1" applyAlignment="1">
      <alignment horizontal="left"/>
    </xf>
    <xf numFmtId="0" fontId="17" fillId="4" borderId="29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6" xfId="0" applyNumberFormat="1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2" fillId="0" borderId="22" xfId="2" applyFont="1" applyFill="1" applyBorder="1" applyAlignment="1">
      <alignment horizontal="left" vertical="top" wrapText="1"/>
    </xf>
    <xf numFmtId="0" fontId="12" fillId="0" borderId="22" xfId="2" applyFont="1" applyFill="1" applyBorder="1" applyAlignment="1">
      <alignment horizontal="center" vertical="center" wrapText="1"/>
    </xf>
    <xf numFmtId="167" fontId="13" fillId="0" borderId="22" xfId="2" applyNumberFormat="1" applyFont="1" applyFill="1" applyBorder="1" applyAlignment="1">
      <alignment horizontal="center" vertical="center" shrinkToFit="1"/>
    </xf>
    <xf numFmtId="168" fontId="13" fillId="0" borderId="22" xfId="2" applyNumberFormat="1" applyFont="1" applyFill="1" applyBorder="1" applyAlignment="1">
      <alignment horizontal="center" vertical="center" shrinkToFit="1"/>
    </xf>
    <xf numFmtId="0" fontId="14" fillId="0" borderId="22" xfId="2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left" vertical="center" wrapText="1"/>
    </xf>
    <xf numFmtId="167" fontId="13" fillId="0" borderId="22" xfId="0" applyNumberFormat="1" applyFont="1" applyBorder="1" applyAlignment="1">
      <alignment horizontal="center" vertical="center" shrinkToFit="1"/>
    </xf>
    <xf numFmtId="169" fontId="13" fillId="0" borderId="22" xfId="0" applyNumberFormat="1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left" vertical="top" wrapText="1"/>
    </xf>
    <xf numFmtId="170" fontId="13" fillId="0" borderId="22" xfId="0" applyNumberFormat="1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wrapText="1"/>
    </xf>
    <xf numFmtId="164" fontId="13" fillId="0" borderId="23" xfId="0" applyNumberFormat="1" applyFont="1" applyBorder="1" applyAlignment="1">
      <alignment horizontal="center" vertical="center" shrinkToFit="1"/>
    </xf>
    <xf numFmtId="1" fontId="13" fillId="0" borderId="25" xfId="0" applyNumberFormat="1" applyFont="1" applyBorder="1" applyAlignment="1">
      <alignment horizontal="center" vertical="center" shrinkToFit="1"/>
    </xf>
    <xf numFmtId="0" fontId="0" fillId="4" borderId="2" xfId="0" applyFill="1" applyBorder="1"/>
    <xf numFmtId="0" fontId="19" fillId="0" borderId="22" xfId="0" applyFont="1" applyBorder="1" applyAlignment="1">
      <alignment horizontal="left" vertical="top" wrapText="1"/>
    </xf>
    <xf numFmtId="168" fontId="13" fillId="0" borderId="22" xfId="0" applyNumberFormat="1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left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/>
    </xf>
    <xf numFmtId="0" fontId="17" fillId="0" borderId="27" xfId="2" applyFont="1" applyBorder="1" applyAlignment="1">
      <alignment horizontal="left" vertical="center" wrapText="1"/>
    </xf>
    <xf numFmtId="0" fontId="17" fillId="0" borderId="27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168" fontId="17" fillId="0" borderId="2" xfId="0" applyNumberFormat="1" applyFont="1" applyBorder="1" applyAlignment="1">
      <alignment horizontal="center" vertical="center" wrapText="1"/>
    </xf>
    <xf numFmtId="166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166" fontId="13" fillId="0" borderId="22" xfId="2" applyNumberFormat="1" applyFont="1" applyFill="1" applyBorder="1" applyAlignment="1">
      <alignment horizontal="center" vertical="center" shrinkToFit="1"/>
    </xf>
    <xf numFmtId="165" fontId="13" fillId="0" borderId="22" xfId="2" applyNumberFormat="1" applyFont="1" applyFill="1" applyBorder="1" applyAlignment="1">
      <alignment horizontal="center" vertical="center" shrinkToFit="1"/>
    </xf>
    <xf numFmtId="0" fontId="19" fillId="0" borderId="2" xfId="0" applyFont="1" applyBorder="1" applyAlignment="1">
      <alignment horizontal="left" vertical="center" wrapText="1"/>
    </xf>
    <xf numFmtId="2" fontId="17" fillId="0" borderId="2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1" fontId="13" fillId="0" borderId="26" xfId="0" applyNumberFormat="1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2" fontId="13" fillId="0" borderId="22" xfId="2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N195" sqref="N19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50" t="s">
        <v>39</v>
      </c>
      <c r="D1" s="151"/>
      <c r="E1" s="151"/>
      <c r="F1" s="12" t="s">
        <v>16</v>
      </c>
      <c r="G1" s="2" t="s">
        <v>17</v>
      </c>
      <c r="H1" s="152" t="s">
        <v>40</v>
      </c>
      <c r="I1" s="152"/>
      <c r="J1" s="152"/>
      <c r="K1" s="152"/>
    </row>
    <row r="2" spans="1:12" ht="18" x14ac:dyDescent="0.2">
      <c r="A2" s="35" t="s">
        <v>6</v>
      </c>
      <c r="C2" s="2"/>
      <c r="G2" s="2" t="s">
        <v>18</v>
      </c>
      <c r="H2" s="152" t="s">
        <v>41</v>
      </c>
      <c r="I2" s="152"/>
      <c r="J2" s="152"/>
      <c r="K2" s="1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5</v>
      </c>
      <c r="I3" s="46">
        <v>4</v>
      </c>
      <c r="J3" s="47">
        <v>2024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80" t="s">
        <v>21</v>
      </c>
      <c r="E6" s="83" t="s">
        <v>42</v>
      </c>
      <c r="F6" s="49" t="s">
        <v>45</v>
      </c>
      <c r="G6" s="50">
        <v>4.4938399999999996</v>
      </c>
      <c r="H6" s="51">
        <v>7.65944</v>
      </c>
      <c r="I6" s="51">
        <v>7.0758000000000001</v>
      </c>
      <c r="J6" s="52">
        <v>115.4</v>
      </c>
      <c r="K6" s="53">
        <v>124</v>
      </c>
      <c r="L6" s="39">
        <v>20.010000000000002</v>
      </c>
    </row>
    <row r="7" spans="1:12" ht="15" x14ac:dyDescent="0.25">
      <c r="A7" s="23"/>
      <c r="B7" s="15"/>
      <c r="C7" s="11"/>
      <c r="D7" s="82" t="s">
        <v>47</v>
      </c>
      <c r="E7" s="85" t="s">
        <v>48</v>
      </c>
      <c r="F7" s="58">
        <v>60</v>
      </c>
      <c r="G7" s="61">
        <v>0.81225000000000003</v>
      </c>
      <c r="H7" s="55">
        <v>3.4340999999999999</v>
      </c>
      <c r="I7" s="55">
        <v>4.5645600000000002</v>
      </c>
      <c r="J7" s="54">
        <v>52.414999999999999</v>
      </c>
      <c r="K7" s="56">
        <v>33</v>
      </c>
      <c r="L7" s="41">
        <v>2.99</v>
      </c>
    </row>
    <row r="8" spans="1:12" ht="15" x14ac:dyDescent="0.25">
      <c r="A8" s="23"/>
      <c r="B8" s="15"/>
      <c r="C8" s="11"/>
      <c r="D8" s="82"/>
      <c r="E8" s="86" t="s">
        <v>49</v>
      </c>
      <c r="F8" s="58">
        <v>150</v>
      </c>
      <c r="G8" s="55">
        <v>14.87</v>
      </c>
      <c r="H8" s="61">
        <v>17.3</v>
      </c>
      <c r="I8" s="54">
        <v>2.532</v>
      </c>
      <c r="J8" s="54">
        <v>225.35</v>
      </c>
      <c r="K8" s="56">
        <v>214</v>
      </c>
      <c r="L8" s="41">
        <v>27.42</v>
      </c>
    </row>
    <row r="9" spans="1:12" ht="15" x14ac:dyDescent="0.25">
      <c r="A9" s="23"/>
      <c r="B9" s="15"/>
      <c r="C9" s="11"/>
      <c r="D9" s="81" t="s">
        <v>22</v>
      </c>
      <c r="E9" s="84" t="s">
        <v>43</v>
      </c>
      <c r="F9" s="54">
        <v>200</v>
      </c>
      <c r="G9" s="55">
        <v>1.81</v>
      </c>
      <c r="H9" s="55">
        <v>1.67</v>
      </c>
      <c r="I9" s="55">
        <v>13.22</v>
      </c>
      <c r="J9" s="54">
        <v>75</v>
      </c>
      <c r="K9" s="56">
        <v>441</v>
      </c>
      <c r="L9" s="41">
        <v>6.36</v>
      </c>
    </row>
    <row r="10" spans="1:12" ht="15" x14ac:dyDescent="0.25">
      <c r="A10" s="23"/>
      <c r="B10" s="15"/>
      <c r="C10" s="11"/>
      <c r="D10" s="81" t="s">
        <v>23</v>
      </c>
      <c r="E10" s="86" t="s">
        <v>46</v>
      </c>
      <c r="F10" s="58">
        <v>20</v>
      </c>
      <c r="G10" s="55">
        <v>1.32</v>
      </c>
      <c r="H10" s="59">
        <v>0.22</v>
      </c>
      <c r="I10" s="55">
        <v>8.1999999999999993</v>
      </c>
      <c r="J10" s="54">
        <v>40</v>
      </c>
      <c r="K10" s="56">
        <v>115</v>
      </c>
      <c r="L10" s="41">
        <v>1.07</v>
      </c>
    </row>
    <row r="11" spans="1:12" ht="15" x14ac:dyDescent="0.25">
      <c r="A11" s="23"/>
      <c r="B11" s="15"/>
      <c r="C11" s="11"/>
      <c r="D11" s="81"/>
      <c r="E11" s="86" t="s">
        <v>50</v>
      </c>
      <c r="F11" s="58" t="s">
        <v>51</v>
      </c>
      <c r="G11" s="55">
        <v>6.2720000000000002</v>
      </c>
      <c r="H11" s="59">
        <v>4.7080000000000002</v>
      </c>
      <c r="I11" s="55">
        <v>18.55</v>
      </c>
      <c r="J11" s="54">
        <v>142</v>
      </c>
      <c r="K11" s="56">
        <v>96</v>
      </c>
      <c r="L11" s="41">
        <v>10.96</v>
      </c>
    </row>
    <row r="12" spans="1:12" ht="15" x14ac:dyDescent="0.25">
      <c r="A12" s="23"/>
      <c r="B12" s="15"/>
      <c r="C12" s="11"/>
      <c r="D12" s="81" t="s">
        <v>24</v>
      </c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3"/>
      <c r="B13" s="15"/>
      <c r="C13" s="11"/>
      <c r="D13" s="60"/>
      <c r="E13" s="57"/>
      <c r="F13" s="58"/>
      <c r="G13" s="55"/>
      <c r="H13" s="61"/>
      <c r="I13" s="54"/>
      <c r="J13" s="54"/>
      <c r="K13" s="56"/>
      <c r="L13" s="41"/>
    </row>
    <row r="14" spans="1:12" ht="15" x14ac:dyDescent="0.25">
      <c r="A14" s="23"/>
      <c r="B14" s="15"/>
      <c r="C14" s="11"/>
      <c r="D14" s="60"/>
      <c r="E14" s="57"/>
      <c r="F14" s="58"/>
      <c r="G14" s="55"/>
      <c r="H14" s="59"/>
      <c r="I14" s="55"/>
      <c r="J14" s="54"/>
      <c r="K14" s="56"/>
      <c r="L14" s="41"/>
    </row>
    <row r="15" spans="1:12" ht="15" x14ac:dyDescent="0.25">
      <c r="A15" s="24"/>
      <c r="B15" s="17"/>
      <c r="C15" s="8"/>
      <c r="D15" s="18" t="s">
        <v>33</v>
      </c>
      <c r="E15" s="9"/>
      <c r="F15" s="19">
        <v>695</v>
      </c>
      <c r="G15" s="19">
        <f>SUM(G6:G14)</f>
        <v>29.578089999999996</v>
      </c>
      <c r="H15" s="19">
        <f>SUM(H6:H14)</f>
        <v>34.991540000000001</v>
      </c>
      <c r="I15" s="19">
        <f>SUM(I6:I14)</f>
        <v>54.142359999999996</v>
      </c>
      <c r="J15" s="19">
        <f>SUM(J6:J14)</f>
        <v>650.16499999999996</v>
      </c>
      <c r="K15" s="25"/>
      <c r="L15" s="19">
        <f>SUM(L6:L14)</f>
        <v>68.81</v>
      </c>
    </row>
    <row r="16" spans="1:12" ht="15" x14ac:dyDescent="0.25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3"/>
      <c r="B17" s="15"/>
      <c r="C17" s="11"/>
      <c r="D17" s="7" t="s">
        <v>27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28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3"/>
      <c r="B19" s="15"/>
      <c r="C19" s="11"/>
      <c r="D19" s="7" t="s">
        <v>29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30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7" t="s">
        <v>31</v>
      </c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7" t="s">
        <v>32</v>
      </c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3"/>
      <c r="B23" s="15"/>
      <c r="C23" s="11"/>
      <c r="D23" s="6"/>
      <c r="E23" s="40"/>
      <c r="F23" s="41"/>
      <c r="G23" s="41"/>
      <c r="H23" s="41"/>
      <c r="I23" s="41"/>
      <c r="J23" s="41"/>
      <c r="K23" s="42"/>
      <c r="L23" s="41"/>
    </row>
    <row r="24" spans="1:12" ht="15" x14ac:dyDescent="0.25">
      <c r="A24" s="23"/>
      <c r="B24" s="15"/>
      <c r="C24" s="11"/>
      <c r="D24" s="6"/>
      <c r="E24" s="40"/>
      <c r="F24" s="41"/>
      <c r="G24" s="41"/>
      <c r="H24" s="41"/>
      <c r="I24" s="41"/>
      <c r="J24" s="41"/>
      <c r="K24" s="42"/>
      <c r="L24" s="41"/>
    </row>
    <row r="25" spans="1:12" ht="15" x14ac:dyDescent="0.25">
      <c r="A25" s="24"/>
      <c r="B25" s="17"/>
      <c r="C25" s="8"/>
      <c r="D25" s="18" t="s">
        <v>33</v>
      </c>
      <c r="E25" s="9"/>
      <c r="F25" s="19">
        <f>SUM(F16:F24)</f>
        <v>0</v>
      </c>
      <c r="G25" s="19">
        <f t="shared" ref="G25:J25" si="0">SUM(G16:G24)</f>
        <v>0</v>
      </c>
      <c r="H25" s="19">
        <f t="shared" si="0"/>
        <v>0</v>
      </c>
      <c r="I25" s="19">
        <f t="shared" si="0"/>
        <v>0</v>
      </c>
      <c r="J25" s="19">
        <f t="shared" si="0"/>
        <v>0</v>
      </c>
      <c r="K25" s="25"/>
      <c r="L25" s="19">
        <f t="shared" ref="L25" si="1">SUM(L16:L24)</f>
        <v>0</v>
      </c>
    </row>
    <row r="26" spans="1:12" ht="15.75" thickBot="1" x14ac:dyDescent="0.25">
      <c r="A26" s="29">
        <f>A6</f>
        <v>1</v>
      </c>
      <c r="B26" s="30">
        <f>B6</f>
        <v>1</v>
      </c>
      <c r="C26" s="153" t="s">
        <v>4</v>
      </c>
      <c r="D26" s="154"/>
      <c r="E26" s="31"/>
      <c r="F26" s="32">
        <f>F15+F25</f>
        <v>695</v>
      </c>
      <c r="G26" s="32">
        <f t="shared" ref="G26:J26" si="2">G15+G25</f>
        <v>29.578089999999996</v>
      </c>
      <c r="H26" s="32">
        <f t="shared" si="2"/>
        <v>34.991540000000001</v>
      </c>
      <c r="I26" s="32">
        <f t="shared" si="2"/>
        <v>54.142359999999996</v>
      </c>
      <c r="J26" s="32">
        <f t="shared" si="2"/>
        <v>650.16499999999996</v>
      </c>
      <c r="K26" s="32"/>
      <c r="L26" s="32">
        <f t="shared" ref="L26" si="3">L15+L25</f>
        <v>68.81</v>
      </c>
    </row>
    <row r="27" spans="1:12" ht="38.25" x14ac:dyDescent="0.25">
      <c r="A27" s="14">
        <v>1</v>
      </c>
      <c r="B27" s="15">
        <v>2</v>
      </c>
      <c r="C27" s="22" t="s">
        <v>20</v>
      </c>
      <c r="D27" s="80" t="s">
        <v>21</v>
      </c>
      <c r="E27" s="62" t="s">
        <v>53</v>
      </c>
      <c r="F27" s="63" t="s">
        <v>44</v>
      </c>
      <c r="G27" s="64">
        <v>4.4065279999999998</v>
      </c>
      <c r="H27" s="64">
        <v>5.1484800000000002</v>
      </c>
      <c r="I27" s="64">
        <v>9.697692</v>
      </c>
      <c r="J27" s="65">
        <v>102.97320000000001</v>
      </c>
      <c r="K27" s="66">
        <v>110</v>
      </c>
      <c r="L27" s="39">
        <v>18.23</v>
      </c>
    </row>
    <row r="28" spans="1:12" ht="38.25" x14ac:dyDescent="0.25">
      <c r="A28" s="14"/>
      <c r="B28" s="15"/>
      <c r="C28" s="11"/>
      <c r="D28" s="8"/>
      <c r="E28" s="57" t="s">
        <v>55</v>
      </c>
      <c r="F28" s="69">
        <v>150</v>
      </c>
      <c r="G28" s="70">
        <v>2.78</v>
      </c>
      <c r="H28" s="70">
        <v>4.1702000000000004</v>
      </c>
      <c r="I28" s="71">
        <v>15.244</v>
      </c>
      <c r="J28" s="72">
        <v>109.65</v>
      </c>
      <c r="K28" s="56">
        <v>532</v>
      </c>
      <c r="L28" s="41">
        <v>15.76</v>
      </c>
    </row>
    <row r="29" spans="1:12" ht="25.5" x14ac:dyDescent="0.25">
      <c r="A29" s="14"/>
      <c r="B29" s="15"/>
      <c r="C29" s="11"/>
      <c r="D29" s="75"/>
      <c r="E29" s="57" t="s">
        <v>54</v>
      </c>
      <c r="F29" s="54">
        <v>90</v>
      </c>
      <c r="G29" s="67">
        <v>10.982772000000002</v>
      </c>
      <c r="H29" s="67">
        <v>8.6074560000000009</v>
      </c>
      <c r="I29" s="68">
        <v>12.781314</v>
      </c>
      <c r="J29" s="55">
        <v>172.523448</v>
      </c>
      <c r="K29" s="56">
        <v>626</v>
      </c>
      <c r="L29" s="41">
        <v>38.479999999999997</v>
      </c>
    </row>
    <row r="30" spans="1:12" ht="15" x14ac:dyDescent="0.25">
      <c r="A30" s="14"/>
      <c r="B30" s="15"/>
      <c r="C30" s="11"/>
      <c r="D30" s="81" t="s">
        <v>22</v>
      </c>
      <c r="E30" s="57" t="s">
        <v>56</v>
      </c>
      <c r="F30" s="54">
        <v>180</v>
      </c>
      <c r="G30" s="73">
        <v>0.02</v>
      </c>
      <c r="H30" s="74">
        <v>0</v>
      </c>
      <c r="I30" s="73">
        <v>27.2</v>
      </c>
      <c r="J30" s="61">
        <v>109</v>
      </c>
      <c r="K30" s="56">
        <v>1097</v>
      </c>
      <c r="L30" s="41">
        <v>3.58</v>
      </c>
    </row>
    <row r="31" spans="1:12" ht="15" x14ac:dyDescent="0.25">
      <c r="A31" s="14"/>
      <c r="B31" s="15"/>
      <c r="C31" s="11"/>
      <c r="D31" s="81" t="s">
        <v>23</v>
      </c>
      <c r="E31" s="57" t="s">
        <v>46</v>
      </c>
      <c r="F31" s="58">
        <v>20</v>
      </c>
      <c r="G31" s="55">
        <v>1.32</v>
      </c>
      <c r="H31" s="59">
        <v>0.22</v>
      </c>
      <c r="I31" s="55">
        <v>8.1999999999999993</v>
      </c>
      <c r="J31" s="54">
        <v>40</v>
      </c>
      <c r="K31" s="56">
        <v>115</v>
      </c>
      <c r="L31" s="41">
        <v>1.07</v>
      </c>
    </row>
    <row r="32" spans="1:12" ht="15" x14ac:dyDescent="0.25">
      <c r="A32" s="14"/>
      <c r="B32" s="15"/>
      <c r="C32" s="11"/>
      <c r="D32" s="7"/>
      <c r="E32" s="76" t="s">
        <v>57</v>
      </c>
      <c r="F32" s="77">
        <v>30</v>
      </c>
      <c r="G32" s="78">
        <v>2.25</v>
      </c>
      <c r="H32" s="78">
        <v>0.3</v>
      </c>
      <c r="I32" s="78">
        <v>15.3</v>
      </c>
      <c r="J32" s="78">
        <v>74.5</v>
      </c>
      <c r="K32" s="79">
        <v>114</v>
      </c>
      <c r="L32" s="41">
        <v>2.7</v>
      </c>
    </row>
    <row r="33" spans="1:12" ht="15" x14ac:dyDescent="0.25">
      <c r="A33" s="14"/>
      <c r="B33" s="15"/>
      <c r="C33" s="11"/>
      <c r="D33" s="81" t="s">
        <v>24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82" t="s">
        <v>26</v>
      </c>
      <c r="E34" s="57" t="s">
        <v>52</v>
      </c>
      <c r="F34" s="54">
        <v>60</v>
      </c>
      <c r="G34" s="55">
        <v>1.86</v>
      </c>
      <c r="H34" s="55">
        <v>0.12</v>
      </c>
      <c r="I34" s="61">
        <v>3.9</v>
      </c>
      <c r="J34" s="54">
        <v>24</v>
      </c>
      <c r="K34" s="56">
        <v>50</v>
      </c>
      <c r="L34" s="41">
        <v>12.67</v>
      </c>
    </row>
    <row r="35" spans="1:12" ht="15" x14ac:dyDescent="0.25">
      <c r="A35" s="14"/>
      <c r="B35" s="15"/>
      <c r="C35" s="11"/>
      <c r="D35" s="60"/>
      <c r="E35" s="57"/>
      <c r="F35" s="69"/>
      <c r="G35" s="70"/>
      <c r="H35" s="70"/>
      <c r="I35" s="71"/>
      <c r="J35" s="72"/>
      <c r="K35" s="56"/>
      <c r="L35" s="41"/>
    </row>
    <row r="36" spans="1:12" ht="15" x14ac:dyDescent="0.25">
      <c r="A36" s="16"/>
      <c r="B36" s="17"/>
      <c r="C36" s="8"/>
      <c r="D36" s="18" t="s">
        <v>33</v>
      </c>
      <c r="E36" s="9"/>
      <c r="F36" s="19">
        <v>750</v>
      </c>
      <c r="G36" s="19">
        <f>SUM(G27:G35)</f>
        <v>23.619299999999999</v>
      </c>
      <c r="H36" s="19">
        <f>SUM(H27:H35)</f>
        <v>18.566136</v>
      </c>
      <c r="I36" s="19">
        <f>SUM(I27:I35)</f>
        <v>92.323006000000007</v>
      </c>
      <c r="J36" s="19">
        <f>SUM(J27:J35)</f>
        <v>632.64664800000003</v>
      </c>
      <c r="K36" s="25"/>
      <c r="L36" s="19">
        <f>SUM(L27:L35)</f>
        <v>92.49</v>
      </c>
    </row>
    <row r="37" spans="1:12" ht="15" x14ac:dyDescent="0.25">
      <c r="A37" s="13">
        <f>A27</f>
        <v>1</v>
      </c>
      <c r="B37" s="13">
        <f>B27</f>
        <v>2</v>
      </c>
      <c r="C37" s="10" t="s">
        <v>25</v>
      </c>
      <c r="D37" s="7" t="s">
        <v>26</v>
      </c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7" t="s">
        <v>27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28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7" t="s">
        <v>29</v>
      </c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7" t="s">
        <v>30</v>
      </c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4"/>
      <c r="B42" s="15"/>
      <c r="C42" s="11"/>
      <c r="D42" s="7" t="s">
        <v>31</v>
      </c>
      <c r="E42" s="40"/>
      <c r="F42" s="41"/>
      <c r="G42" s="41"/>
      <c r="H42" s="41"/>
      <c r="I42" s="41"/>
      <c r="J42" s="41"/>
      <c r="K42" s="42"/>
      <c r="L42" s="41"/>
    </row>
    <row r="43" spans="1:12" ht="15" x14ac:dyDescent="0.25">
      <c r="A43" s="14"/>
      <c r="B43" s="15"/>
      <c r="C43" s="11"/>
      <c r="D43" s="7" t="s">
        <v>32</v>
      </c>
      <c r="E43" s="40"/>
      <c r="F43" s="41"/>
      <c r="G43" s="41"/>
      <c r="H43" s="41"/>
      <c r="I43" s="41"/>
      <c r="J43" s="41"/>
      <c r="K43" s="42"/>
      <c r="L43" s="41"/>
    </row>
    <row r="44" spans="1:12" ht="15" x14ac:dyDescent="0.25">
      <c r="A44" s="14"/>
      <c r="B44" s="15"/>
      <c r="C44" s="11"/>
      <c r="D44" s="6"/>
      <c r="E44" s="40"/>
      <c r="F44" s="41"/>
      <c r="G44" s="41"/>
      <c r="H44" s="41"/>
      <c r="I44" s="41"/>
      <c r="J44" s="41"/>
      <c r="K44" s="42"/>
      <c r="L44" s="41"/>
    </row>
    <row r="45" spans="1:12" ht="15" x14ac:dyDescent="0.25">
      <c r="A45" s="14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16"/>
      <c r="B46" s="17"/>
      <c r="C46" s="8"/>
      <c r="D46" s="18" t="s">
        <v>33</v>
      </c>
      <c r="E46" s="9"/>
      <c r="F46" s="19">
        <f>SUM(F37:F45)</f>
        <v>0</v>
      </c>
      <c r="G46" s="19">
        <f t="shared" ref="G46" si="4">SUM(G37:G45)</f>
        <v>0</v>
      </c>
      <c r="H46" s="19">
        <f t="shared" ref="H46" si="5">SUM(H37:H45)</f>
        <v>0</v>
      </c>
      <c r="I46" s="19">
        <f t="shared" ref="I46" si="6">SUM(I37:I45)</f>
        <v>0</v>
      </c>
      <c r="J46" s="19">
        <f t="shared" ref="J46:L46" si="7">SUM(J37:J45)</f>
        <v>0</v>
      </c>
      <c r="K46" s="25"/>
      <c r="L46" s="19">
        <f t="shared" si="7"/>
        <v>0</v>
      </c>
    </row>
    <row r="47" spans="1:12" ht="15.75" customHeight="1" thickBot="1" x14ac:dyDescent="0.25">
      <c r="A47" s="33">
        <f>A27</f>
        <v>1</v>
      </c>
      <c r="B47" s="33">
        <f>B27</f>
        <v>2</v>
      </c>
      <c r="C47" s="153" t="s">
        <v>4</v>
      </c>
      <c r="D47" s="154"/>
      <c r="E47" s="31"/>
      <c r="F47" s="32">
        <f>F36+F46</f>
        <v>750</v>
      </c>
      <c r="G47" s="32">
        <f t="shared" ref="G47" si="8">G36+G46</f>
        <v>23.619299999999999</v>
      </c>
      <c r="H47" s="32">
        <f t="shared" ref="H47" si="9">H36+H46</f>
        <v>18.566136</v>
      </c>
      <c r="I47" s="32">
        <f t="shared" ref="I47" si="10">I36+I46</f>
        <v>92.323006000000007</v>
      </c>
      <c r="J47" s="32">
        <f t="shared" ref="J47:L47" si="11">J36+J46</f>
        <v>632.64664800000003</v>
      </c>
      <c r="K47" s="32"/>
      <c r="L47" s="32">
        <f t="shared" si="11"/>
        <v>92.49</v>
      </c>
    </row>
    <row r="48" spans="1:12" ht="25.5" x14ac:dyDescent="0.25">
      <c r="A48" s="20">
        <v>1</v>
      </c>
      <c r="B48" s="21">
        <v>3</v>
      </c>
      <c r="C48" s="22" t="s">
        <v>20</v>
      </c>
      <c r="D48" s="80" t="s">
        <v>21</v>
      </c>
      <c r="E48" s="87" t="s">
        <v>58</v>
      </c>
      <c r="F48" s="88" t="s">
        <v>59</v>
      </c>
      <c r="G48" s="89">
        <v>6.13</v>
      </c>
      <c r="H48" s="89">
        <v>6.8</v>
      </c>
      <c r="I48" s="90">
        <v>30</v>
      </c>
      <c r="J48" s="91">
        <v>206</v>
      </c>
      <c r="K48" s="92">
        <v>515</v>
      </c>
      <c r="L48" s="39">
        <v>14.5</v>
      </c>
    </row>
    <row r="49" spans="1:12" ht="15" x14ac:dyDescent="0.25">
      <c r="A49" s="23"/>
      <c r="B49" s="15"/>
      <c r="C49" s="11"/>
      <c r="D49" s="82" t="s">
        <v>26</v>
      </c>
      <c r="E49" s="87" t="s">
        <v>62</v>
      </c>
      <c r="F49" s="96" t="s">
        <v>63</v>
      </c>
      <c r="G49" s="97">
        <v>9.0104000000000006</v>
      </c>
      <c r="H49" s="97">
        <v>9.4731000000000005</v>
      </c>
      <c r="I49" s="98">
        <v>52.694000000000003</v>
      </c>
      <c r="J49" s="98">
        <v>332.24700000000001</v>
      </c>
      <c r="K49" s="92">
        <v>714</v>
      </c>
      <c r="L49" s="41">
        <v>12.16</v>
      </c>
    </row>
    <row r="50" spans="1:12" ht="15" x14ac:dyDescent="0.25">
      <c r="A50" s="23"/>
      <c r="B50" s="15"/>
      <c r="C50" s="11"/>
      <c r="D50" s="101" t="s">
        <v>30</v>
      </c>
      <c r="E50" s="87" t="s">
        <v>60</v>
      </c>
      <c r="F50" s="91">
        <v>200</v>
      </c>
      <c r="G50" s="93">
        <v>6</v>
      </c>
      <c r="H50" s="93">
        <v>6.4</v>
      </c>
      <c r="I50" s="93">
        <v>9.4</v>
      </c>
      <c r="J50" s="94">
        <v>120</v>
      </c>
      <c r="K50" s="95" t="s">
        <v>61</v>
      </c>
      <c r="L50" s="41">
        <v>21.76</v>
      </c>
    </row>
    <row r="51" spans="1:12" ht="15" x14ac:dyDescent="0.25">
      <c r="A51" s="23"/>
      <c r="B51" s="15"/>
      <c r="C51" s="11"/>
      <c r="D51" s="81" t="s">
        <v>23</v>
      </c>
      <c r="E51" s="76" t="s">
        <v>57</v>
      </c>
      <c r="F51" s="77">
        <v>30</v>
      </c>
      <c r="G51" s="78">
        <v>2.25</v>
      </c>
      <c r="H51" s="78">
        <v>0.3</v>
      </c>
      <c r="I51" s="78">
        <v>15.3</v>
      </c>
      <c r="J51" s="78">
        <v>74.5</v>
      </c>
      <c r="K51" s="79">
        <v>114</v>
      </c>
      <c r="L51" s="41">
        <v>2.76</v>
      </c>
    </row>
    <row r="52" spans="1:12" ht="15" x14ac:dyDescent="0.25">
      <c r="A52" s="23"/>
      <c r="B52" s="15"/>
      <c r="C52" s="11"/>
      <c r="D52" s="81" t="s">
        <v>24</v>
      </c>
      <c r="E52" s="99" t="s">
        <v>64</v>
      </c>
      <c r="F52" s="91">
        <v>150</v>
      </c>
      <c r="G52" s="90">
        <v>0.6</v>
      </c>
      <c r="H52" s="90">
        <v>0.6</v>
      </c>
      <c r="I52" s="90">
        <v>14.7</v>
      </c>
      <c r="J52" s="100">
        <v>70.5</v>
      </c>
      <c r="K52" s="92">
        <v>847</v>
      </c>
      <c r="L52" s="41">
        <v>15.1</v>
      </c>
    </row>
    <row r="53" spans="1:12" ht="15" x14ac:dyDescent="0.25">
      <c r="A53" s="23"/>
      <c r="B53" s="15"/>
      <c r="C53" s="11"/>
      <c r="D53" s="6"/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6"/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4"/>
      <c r="B55" s="17"/>
      <c r="C55" s="8"/>
      <c r="D55" s="18" t="s">
        <v>33</v>
      </c>
      <c r="E55" s="9"/>
      <c r="F55" s="19">
        <v>750</v>
      </c>
      <c r="G55" s="19">
        <f t="shared" ref="G55" si="12">SUM(G48:G54)</f>
        <v>23.990400000000001</v>
      </c>
      <c r="H55" s="19">
        <f t="shared" ref="H55" si="13">SUM(H48:H54)</f>
        <v>23.5731</v>
      </c>
      <c r="I55" s="19">
        <f t="shared" ref="I55" si="14">SUM(I48:I54)</f>
        <v>122.09400000000001</v>
      </c>
      <c r="J55" s="19">
        <f t="shared" ref="J55:L55" si="15">SUM(J48:J54)</f>
        <v>803.24700000000007</v>
      </c>
      <c r="K55" s="25"/>
      <c r="L55" s="19">
        <f t="shared" si="15"/>
        <v>66.28</v>
      </c>
    </row>
    <row r="56" spans="1:12" ht="15" x14ac:dyDescent="0.25">
      <c r="A56" s="26">
        <f>A48</f>
        <v>1</v>
      </c>
      <c r="B56" s="13">
        <f>B48</f>
        <v>3</v>
      </c>
      <c r="C56" s="10" t="s">
        <v>25</v>
      </c>
      <c r="D56" s="7" t="s">
        <v>26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7" t="s">
        <v>27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28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7" t="s">
        <v>29</v>
      </c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7" t="s">
        <v>30</v>
      </c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3"/>
      <c r="B61" s="15"/>
      <c r="C61" s="11"/>
      <c r="D61" s="7" t="s">
        <v>31</v>
      </c>
      <c r="E61" s="40"/>
      <c r="F61" s="41"/>
      <c r="G61" s="41"/>
      <c r="H61" s="41"/>
      <c r="I61" s="41"/>
      <c r="J61" s="41"/>
      <c r="K61" s="42"/>
      <c r="L61" s="41"/>
    </row>
    <row r="62" spans="1:12" ht="15" x14ac:dyDescent="0.25">
      <c r="A62" s="23"/>
      <c r="B62" s="15"/>
      <c r="C62" s="11"/>
      <c r="D62" s="7" t="s">
        <v>32</v>
      </c>
      <c r="E62" s="40"/>
      <c r="F62" s="41"/>
      <c r="G62" s="41"/>
      <c r="H62" s="41"/>
      <c r="I62" s="41"/>
      <c r="J62" s="41"/>
      <c r="K62" s="42"/>
      <c r="L62" s="41"/>
    </row>
    <row r="63" spans="1:12" ht="15" x14ac:dyDescent="0.25">
      <c r="A63" s="23"/>
      <c r="B63" s="15"/>
      <c r="C63" s="11"/>
      <c r="D63" s="6"/>
      <c r="E63" s="40"/>
      <c r="F63" s="41"/>
      <c r="G63" s="41"/>
      <c r="H63" s="41"/>
      <c r="I63" s="41"/>
      <c r="J63" s="41"/>
      <c r="K63" s="42"/>
      <c r="L63" s="41"/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4"/>
      <c r="B65" s="17"/>
      <c r="C65" s="8"/>
      <c r="D65" s="18" t="s">
        <v>33</v>
      </c>
      <c r="E65" s="9"/>
      <c r="F65" s="19">
        <f>SUM(F56:F64)</f>
        <v>0</v>
      </c>
      <c r="G65" s="19">
        <f t="shared" ref="G65" si="16">SUM(G56:G64)</f>
        <v>0</v>
      </c>
      <c r="H65" s="19">
        <f t="shared" ref="H65" si="17">SUM(H56:H64)</f>
        <v>0</v>
      </c>
      <c r="I65" s="19">
        <f t="shared" ref="I65" si="18">SUM(I56:I64)</f>
        <v>0</v>
      </c>
      <c r="J65" s="19">
        <f t="shared" ref="J65:L65" si="19">SUM(J56:J64)</f>
        <v>0</v>
      </c>
      <c r="K65" s="25"/>
      <c r="L65" s="19">
        <f t="shared" si="19"/>
        <v>0</v>
      </c>
    </row>
    <row r="66" spans="1:12" ht="15.75" customHeight="1" thickBot="1" x14ac:dyDescent="0.25">
      <c r="A66" s="29">
        <f>A48</f>
        <v>1</v>
      </c>
      <c r="B66" s="30">
        <f>B48</f>
        <v>3</v>
      </c>
      <c r="C66" s="153" t="s">
        <v>4</v>
      </c>
      <c r="D66" s="154"/>
      <c r="E66" s="31"/>
      <c r="F66" s="32">
        <f>F55+F65</f>
        <v>750</v>
      </c>
      <c r="G66" s="32">
        <f t="shared" ref="G66" si="20">G55+G65</f>
        <v>23.990400000000001</v>
      </c>
      <c r="H66" s="32">
        <f t="shared" ref="H66" si="21">H55+H65</f>
        <v>23.5731</v>
      </c>
      <c r="I66" s="32">
        <f t="shared" ref="I66" si="22">I55+I65</f>
        <v>122.09400000000001</v>
      </c>
      <c r="J66" s="32">
        <f t="shared" ref="J66:L66" si="23">J55+J65</f>
        <v>803.24700000000007</v>
      </c>
      <c r="K66" s="32"/>
      <c r="L66" s="32">
        <f t="shared" si="23"/>
        <v>66.28</v>
      </c>
    </row>
    <row r="67" spans="1:12" ht="25.5" x14ac:dyDescent="0.25">
      <c r="A67" s="20">
        <v>1</v>
      </c>
      <c r="B67" s="21">
        <v>4</v>
      </c>
      <c r="C67" s="22" t="s">
        <v>20</v>
      </c>
      <c r="D67" s="80" t="s">
        <v>21</v>
      </c>
      <c r="E67" s="107" t="s">
        <v>66</v>
      </c>
      <c r="F67" s="108" t="s">
        <v>67</v>
      </c>
      <c r="G67" s="149">
        <v>4.033728</v>
      </c>
      <c r="H67" s="109">
        <v>4.2630720000000002</v>
      </c>
      <c r="I67" s="110">
        <v>12.965680000000001</v>
      </c>
      <c r="J67" s="110">
        <v>106.36528</v>
      </c>
      <c r="K67" s="111">
        <v>111</v>
      </c>
      <c r="L67" s="39">
        <v>11.66</v>
      </c>
    </row>
    <row r="68" spans="1:12" ht="25.5" x14ac:dyDescent="0.25">
      <c r="A68" s="23"/>
      <c r="B68" s="15"/>
      <c r="C68" s="11"/>
      <c r="D68" s="75"/>
      <c r="E68" s="112" t="s">
        <v>68</v>
      </c>
      <c r="F68" s="91">
        <v>90</v>
      </c>
      <c r="G68" s="113">
        <v>12.914782000000001</v>
      </c>
      <c r="H68" s="113">
        <v>12.661229000000001</v>
      </c>
      <c r="I68" s="114">
        <v>2.7307098000000001</v>
      </c>
      <c r="J68" s="114">
        <v>176.53302719999999</v>
      </c>
      <c r="K68" s="92">
        <v>373</v>
      </c>
      <c r="L68" s="41">
        <v>40.299999999999997</v>
      </c>
    </row>
    <row r="69" spans="1:12" ht="25.5" x14ac:dyDescent="0.25">
      <c r="A69" s="23"/>
      <c r="B69" s="15"/>
      <c r="C69" s="11"/>
      <c r="D69" s="60" t="s">
        <v>29</v>
      </c>
      <c r="E69" s="115" t="s">
        <v>69</v>
      </c>
      <c r="F69" s="91">
        <v>150</v>
      </c>
      <c r="G69" s="90">
        <v>8.1999999999999993</v>
      </c>
      <c r="H69" s="90">
        <v>5.3</v>
      </c>
      <c r="I69" s="90">
        <v>35.9</v>
      </c>
      <c r="J69" s="91">
        <v>224</v>
      </c>
      <c r="K69" s="92">
        <v>181</v>
      </c>
      <c r="L69" s="41">
        <v>9.61</v>
      </c>
    </row>
    <row r="70" spans="1:12" ht="25.5" x14ac:dyDescent="0.25">
      <c r="A70" s="23"/>
      <c r="B70" s="15"/>
      <c r="C70" s="11"/>
      <c r="D70" s="101" t="s">
        <v>30</v>
      </c>
      <c r="E70" s="99" t="s">
        <v>70</v>
      </c>
      <c r="F70" s="91">
        <v>180</v>
      </c>
      <c r="G70" s="98">
        <f>0.114*F70/200</f>
        <v>0.1026</v>
      </c>
      <c r="H70" s="97">
        <f>0.0846*F70/200</f>
        <v>7.6139999999999999E-2</v>
      </c>
      <c r="I70" s="114">
        <f>9.8037333*F70/200</f>
        <v>8.8233599699999985</v>
      </c>
      <c r="J70" s="116">
        <f>40.83813333*F70/200</f>
        <v>36.754319996999996</v>
      </c>
      <c r="K70" s="79">
        <v>47</v>
      </c>
      <c r="L70" s="41">
        <v>10.31</v>
      </c>
    </row>
    <row r="71" spans="1:12" ht="15" x14ac:dyDescent="0.25">
      <c r="A71" s="23"/>
      <c r="B71" s="15"/>
      <c r="C71" s="11"/>
      <c r="D71" s="81" t="s">
        <v>23</v>
      </c>
      <c r="E71" s="87" t="s">
        <v>46</v>
      </c>
      <c r="F71" s="117">
        <v>20</v>
      </c>
      <c r="G71" s="89">
        <v>1.32</v>
      </c>
      <c r="H71" s="118">
        <v>0.22</v>
      </c>
      <c r="I71" s="89">
        <v>8.1999999999999993</v>
      </c>
      <c r="J71" s="91">
        <v>40</v>
      </c>
      <c r="K71" s="92">
        <v>115</v>
      </c>
      <c r="L71" s="41">
        <v>1.07</v>
      </c>
    </row>
    <row r="72" spans="1:12" ht="15" x14ac:dyDescent="0.25">
      <c r="A72" s="23"/>
      <c r="B72" s="15"/>
      <c r="C72" s="11"/>
      <c r="D72" s="120"/>
      <c r="E72" s="99" t="s">
        <v>57</v>
      </c>
      <c r="F72" s="91">
        <v>30</v>
      </c>
      <c r="G72" s="89">
        <v>2.25</v>
      </c>
      <c r="H72" s="90">
        <v>0.3</v>
      </c>
      <c r="I72" s="90">
        <v>15.3</v>
      </c>
      <c r="J72" s="119">
        <v>75</v>
      </c>
      <c r="K72" s="92">
        <v>114</v>
      </c>
      <c r="L72" s="41">
        <v>2.7</v>
      </c>
    </row>
    <row r="73" spans="1:12" ht="15" x14ac:dyDescent="0.25">
      <c r="A73" s="23"/>
      <c r="B73" s="15"/>
      <c r="C73" s="11"/>
      <c r="D73" s="81" t="s">
        <v>24</v>
      </c>
      <c r="E73" s="99" t="s">
        <v>64</v>
      </c>
      <c r="F73" s="91">
        <v>150</v>
      </c>
      <c r="G73" s="90">
        <v>0.6</v>
      </c>
      <c r="H73" s="90">
        <v>0.6</v>
      </c>
      <c r="I73" s="90">
        <v>14.7</v>
      </c>
      <c r="J73" s="100">
        <v>70.5</v>
      </c>
      <c r="K73" s="92">
        <v>847</v>
      </c>
      <c r="L73" s="41">
        <v>15.1</v>
      </c>
    </row>
    <row r="74" spans="1:12" ht="15" x14ac:dyDescent="0.25">
      <c r="A74" s="23"/>
      <c r="B74" s="15"/>
      <c r="C74" s="11"/>
      <c r="D74" s="60" t="s">
        <v>26</v>
      </c>
      <c r="E74" s="102" t="s">
        <v>65</v>
      </c>
      <c r="F74" s="103">
        <v>60</v>
      </c>
      <c r="G74" s="104">
        <v>0.4</v>
      </c>
      <c r="H74" s="104">
        <v>0.06</v>
      </c>
      <c r="I74" s="104">
        <v>1.1399999999999999</v>
      </c>
      <c r="J74" s="105">
        <v>6.6</v>
      </c>
      <c r="K74" s="106">
        <v>15</v>
      </c>
      <c r="L74" s="41">
        <v>7.28</v>
      </c>
    </row>
    <row r="75" spans="1:12" ht="15" x14ac:dyDescent="0.25">
      <c r="A75" s="23"/>
      <c r="B75" s="15"/>
      <c r="C75" s="11"/>
      <c r="D75" s="6"/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4"/>
      <c r="B76" s="17"/>
      <c r="C76" s="8"/>
      <c r="D76" s="18" t="s">
        <v>33</v>
      </c>
      <c r="E76" s="9"/>
      <c r="F76" s="19">
        <v>655</v>
      </c>
      <c r="G76" s="19">
        <f t="shared" ref="G76" si="24">SUM(G67:G75)</f>
        <v>29.821109999999997</v>
      </c>
      <c r="H76" s="19">
        <f t="shared" ref="H76" si="25">SUM(H67:H75)</f>
        <v>23.480440999999999</v>
      </c>
      <c r="I76" s="19">
        <f t="shared" ref="I76" si="26">SUM(I67:I75)</f>
        <v>99.759749769999999</v>
      </c>
      <c r="J76" s="19">
        <f t="shared" ref="J76:L76" si="27">SUM(J67:J75)</f>
        <v>735.75262719700004</v>
      </c>
      <c r="K76" s="25"/>
      <c r="L76" s="19">
        <f t="shared" si="27"/>
        <v>98.029999999999987</v>
      </c>
    </row>
    <row r="77" spans="1:12" ht="15" x14ac:dyDescent="0.25">
      <c r="A77" s="26">
        <f>A67</f>
        <v>1</v>
      </c>
      <c r="B77" s="13">
        <f>B67</f>
        <v>4</v>
      </c>
      <c r="C77" s="10" t="s">
        <v>25</v>
      </c>
      <c r="D77" s="7" t="s">
        <v>26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7" t="s">
        <v>27</v>
      </c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7" t="s">
        <v>28</v>
      </c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3"/>
      <c r="B80" s="15"/>
      <c r="C80" s="11"/>
      <c r="D80" s="7" t="s">
        <v>29</v>
      </c>
      <c r="E80" s="40"/>
      <c r="F80" s="41"/>
      <c r="G80" s="41"/>
      <c r="H80" s="41"/>
      <c r="I80" s="41"/>
      <c r="J80" s="41"/>
      <c r="K80" s="42"/>
      <c r="L80" s="41"/>
    </row>
    <row r="81" spans="1:12" ht="15" x14ac:dyDescent="0.25">
      <c r="A81" s="23"/>
      <c r="B81" s="15"/>
      <c r="C81" s="11"/>
      <c r="D81" s="7" t="s">
        <v>30</v>
      </c>
      <c r="E81" s="40"/>
      <c r="F81" s="41"/>
      <c r="G81" s="41"/>
      <c r="H81" s="41"/>
      <c r="I81" s="41"/>
      <c r="J81" s="41"/>
      <c r="K81" s="42"/>
      <c r="L81" s="41"/>
    </row>
    <row r="82" spans="1:12" ht="15" x14ac:dyDescent="0.25">
      <c r="A82" s="23"/>
      <c r="B82" s="15"/>
      <c r="C82" s="11"/>
      <c r="D82" s="7" t="s">
        <v>31</v>
      </c>
      <c r="E82" s="40"/>
      <c r="F82" s="41"/>
      <c r="G82" s="41"/>
      <c r="H82" s="41"/>
      <c r="I82" s="41"/>
      <c r="J82" s="41"/>
      <c r="K82" s="42"/>
      <c r="L82" s="41"/>
    </row>
    <row r="83" spans="1:12" ht="15" x14ac:dyDescent="0.25">
      <c r="A83" s="23"/>
      <c r="B83" s="15"/>
      <c r="C83" s="11"/>
      <c r="D83" s="7" t="s">
        <v>32</v>
      </c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3"/>
      <c r="B84" s="15"/>
      <c r="C84" s="11"/>
      <c r="D84" s="6"/>
      <c r="E84" s="40"/>
      <c r="F84" s="41"/>
      <c r="G84" s="41"/>
      <c r="H84" s="41"/>
      <c r="I84" s="41"/>
      <c r="J84" s="41"/>
      <c r="K84" s="42"/>
      <c r="L84" s="41"/>
    </row>
    <row r="85" spans="1:12" ht="15" x14ac:dyDescent="0.25">
      <c r="A85" s="23"/>
      <c r="B85" s="15"/>
      <c r="C85" s="11"/>
      <c r="D85" s="6"/>
      <c r="E85" s="40"/>
      <c r="F85" s="41"/>
      <c r="G85" s="41"/>
      <c r="H85" s="41"/>
      <c r="I85" s="41"/>
      <c r="J85" s="41"/>
      <c r="K85" s="42"/>
      <c r="L85" s="41"/>
    </row>
    <row r="86" spans="1:12" ht="15" x14ac:dyDescent="0.25">
      <c r="A86" s="24"/>
      <c r="B86" s="17"/>
      <c r="C86" s="8"/>
      <c r="D86" s="18" t="s">
        <v>33</v>
      </c>
      <c r="E86" s="9"/>
      <c r="F86" s="19">
        <f>SUM(F77:F85)</f>
        <v>0</v>
      </c>
      <c r="G86" s="19">
        <f t="shared" ref="G86" si="28">SUM(G77:G85)</f>
        <v>0</v>
      </c>
      <c r="H86" s="19">
        <f t="shared" ref="H86" si="29">SUM(H77:H85)</f>
        <v>0</v>
      </c>
      <c r="I86" s="19">
        <f t="shared" ref="I86" si="30">SUM(I77:I85)</f>
        <v>0</v>
      </c>
      <c r="J86" s="19">
        <f t="shared" ref="J86:L86" si="31">SUM(J77:J85)</f>
        <v>0</v>
      </c>
      <c r="K86" s="25"/>
      <c r="L86" s="19">
        <f t="shared" si="31"/>
        <v>0</v>
      </c>
    </row>
    <row r="87" spans="1:12" ht="15.75" customHeight="1" thickBot="1" x14ac:dyDescent="0.25">
      <c r="A87" s="29">
        <f>A67</f>
        <v>1</v>
      </c>
      <c r="B87" s="30">
        <f>B67</f>
        <v>4</v>
      </c>
      <c r="C87" s="153" t="s">
        <v>4</v>
      </c>
      <c r="D87" s="154"/>
      <c r="E87" s="31"/>
      <c r="F87" s="32">
        <f>F76+F86</f>
        <v>655</v>
      </c>
      <c r="G87" s="32">
        <f t="shared" ref="G87" si="32">G76+G86</f>
        <v>29.821109999999997</v>
      </c>
      <c r="H87" s="32">
        <f t="shared" ref="H87" si="33">H76+H86</f>
        <v>23.480440999999999</v>
      </c>
      <c r="I87" s="32">
        <f t="shared" ref="I87" si="34">I76+I86</f>
        <v>99.759749769999999</v>
      </c>
      <c r="J87" s="32">
        <f t="shared" ref="J87:L87" si="35">J76+J86</f>
        <v>735.75262719700004</v>
      </c>
      <c r="K87" s="32"/>
      <c r="L87" s="32">
        <f t="shared" si="35"/>
        <v>98.029999999999987</v>
      </c>
    </row>
    <row r="88" spans="1:12" ht="25.5" x14ac:dyDescent="0.25">
      <c r="A88" s="20">
        <v>1</v>
      </c>
      <c r="B88" s="21">
        <v>5</v>
      </c>
      <c r="C88" s="22" t="s">
        <v>20</v>
      </c>
      <c r="D88" s="80" t="s">
        <v>21</v>
      </c>
      <c r="E88" s="121" t="s">
        <v>71</v>
      </c>
      <c r="F88" s="91">
        <v>200</v>
      </c>
      <c r="G88" s="113">
        <v>4.3924320000000003</v>
      </c>
      <c r="H88" s="122">
        <v>4.0198400000000003</v>
      </c>
      <c r="I88" s="113">
        <v>15.650544</v>
      </c>
      <c r="J88" s="113">
        <v>116.350464</v>
      </c>
      <c r="K88" s="92">
        <v>518</v>
      </c>
      <c r="L88" s="39">
        <v>10.27</v>
      </c>
    </row>
    <row r="89" spans="1:12" ht="15" x14ac:dyDescent="0.25">
      <c r="A89" s="23"/>
      <c r="B89" s="15"/>
      <c r="C89" s="11"/>
      <c r="D89" s="75"/>
      <c r="E89" s="40"/>
      <c r="F89" s="41"/>
      <c r="G89" s="41"/>
      <c r="H89" s="41"/>
      <c r="I89" s="41"/>
      <c r="J89" s="41"/>
      <c r="K89" s="42"/>
      <c r="L89" s="41"/>
    </row>
    <row r="90" spans="1:12" ht="15" x14ac:dyDescent="0.25">
      <c r="A90" s="23"/>
      <c r="B90" s="15"/>
      <c r="C90" s="11"/>
      <c r="D90" s="81" t="s">
        <v>22</v>
      </c>
      <c r="E90" s="87" t="s">
        <v>72</v>
      </c>
      <c r="F90" s="91">
        <v>180</v>
      </c>
      <c r="G90" s="89">
        <f>1.81*F90/200</f>
        <v>1.629</v>
      </c>
      <c r="H90" s="89">
        <f>1.67*F90/200</f>
        <v>1.5029999999999999</v>
      </c>
      <c r="I90" s="89">
        <f>13.22*F90/200</f>
        <v>11.898</v>
      </c>
      <c r="J90" s="91">
        <f>75*F90/200</f>
        <v>67.5</v>
      </c>
      <c r="K90" s="92">
        <v>1184</v>
      </c>
      <c r="L90" s="41">
        <v>4.47</v>
      </c>
    </row>
    <row r="91" spans="1:12" ht="15" x14ac:dyDescent="0.25">
      <c r="A91" s="23"/>
      <c r="B91" s="15"/>
      <c r="C91" s="11"/>
      <c r="D91" s="81" t="s">
        <v>23</v>
      </c>
      <c r="E91" s="87" t="s">
        <v>57</v>
      </c>
      <c r="F91" s="91">
        <v>30</v>
      </c>
      <c r="G91" s="89">
        <v>2.25</v>
      </c>
      <c r="H91" s="90">
        <v>0.3</v>
      </c>
      <c r="I91" s="90">
        <v>15.3</v>
      </c>
      <c r="J91" s="91">
        <v>75</v>
      </c>
      <c r="K91" s="92">
        <v>114</v>
      </c>
      <c r="L91" s="41">
        <v>2.7</v>
      </c>
    </row>
    <row r="92" spans="1:12" ht="15" x14ac:dyDescent="0.25">
      <c r="A92" s="23"/>
      <c r="B92" s="15"/>
      <c r="C92" s="11"/>
      <c r="D92" s="81" t="s">
        <v>24</v>
      </c>
      <c r="E92" s="123" t="s">
        <v>75</v>
      </c>
      <c r="F92" s="124">
        <v>150</v>
      </c>
      <c r="G92" s="78">
        <v>0.6</v>
      </c>
      <c r="H92" s="78">
        <v>0.45</v>
      </c>
      <c r="I92" s="78">
        <v>15.45</v>
      </c>
      <c r="J92" s="125">
        <v>70.5</v>
      </c>
      <c r="K92" s="92">
        <v>847</v>
      </c>
      <c r="L92" s="41">
        <v>28.4</v>
      </c>
    </row>
    <row r="93" spans="1:12" ht="15" x14ac:dyDescent="0.25">
      <c r="A93" s="23"/>
      <c r="B93" s="15"/>
      <c r="C93" s="11"/>
      <c r="D93" s="60" t="s">
        <v>30</v>
      </c>
      <c r="E93" s="87" t="s">
        <v>73</v>
      </c>
      <c r="F93" s="117" t="s">
        <v>74</v>
      </c>
      <c r="G93" s="90">
        <v>5.6</v>
      </c>
      <c r="H93" s="91">
        <v>8</v>
      </c>
      <c r="I93" s="90">
        <v>8.4</v>
      </c>
      <c r="J93" s="91">
        <v>134</v>
      </c>
      <c r="K93" s="79">
        <v>535</v>
      </c>
      <c r="L93" s="41">
        <v>18.16</v>
      </c>
    </row>
    <row r="94" spans="1:12" ht="15" x14ac:dyDescent="0.25">
      <c r="A94" s="23"/>
      <c r="B94" s="15"/>
      <c r="C94" s="11"/>
      <c r="D94" s="6"/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4"/>
      <c r="B95" s="17"/>
      <c r="C95" s="8"/>
      <c r="D95" s="18" t="s">
        <v>33</v>
      </c>
      <c r="E95" s="9"/>
      <c r="F95" s="19">
        <v>890</v>
      </c>
      <c r="G95" s="19">
        <f t="shared" ref="G95" si="36">SUM(G88:G94)</f>
        <v>14.471432</v>
      </c>
      <c r="H95" s="19">
        <f t="shared" ref="H95" si="37">SUM(H88:H94)</f>
        <v>14.27284</v>
      </c>
      <c r="I95" s="19">
        <f t="shared" ref="I95" si="38">SUM(I88:I94)</f>
        <v>66.698544000000012</v>
      </c>
      <c r="J95" s="19">
        <f t="shared" ref="J95:L95" si="39">SUM(J88:J94)</f>
        <v>463.35046399999999</v>
      </c>
      <c r="K95" s="25"/>
      <c r="L95" s="19">
        <f t="shared" si="39"/>
        <v>64</v>
      </c>
    </row>
    <row r="96" spans="1:12" ht="15" x14ac:dyDescent="0.25">
      <c r="A96" s="26">
        <f>A88</f>
        <v>1</v>
      </c>
      <c r="B96" s="13">
        <f>B88</f>
        <v>5</v>
      </c>
      <c r="C96" s="10" t="s">
        <v>25</v>
      </c>
      <c r="D96" s="7" t="s">
        <v>26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7" t="s">
        <v>27</v>
      </c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7" t="s">
        <v>28</v>
      </c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3"/>
      <c r="B99" s="15"/>
      <c r="C99" s="11"/>
      <c r="D99" s="7" t="s">
        <v>29</v>
      </c>
      <c r="E99" s="40"/>
      <c r="F99" s="41"/>
      <c r="G99" s="41"/>
      <c r="H99" s="41"/>
      <c r="I99" s="41"/>
      <c r="J99" s="41"/>
      <c r="K99" s="42"/>
      <c r="L99" s="41"/>
    </row>
    <row r="100" spans="1:12" ht="15" x14ac:dyDescent="0.25">
      <c r="A100" s="23"/>
      <c r="B100" s="15"/>
      <c r="C100" s="11"/>
      <c r="D100" s="7" t="s">
        <v>30</v>
      </c>
      <c r="E100" s="40"/>
      <c r="F100" s="41"/>
      <c r="G100" s="41"/>
      <c r="H100" s="41"/>
      <c r="I100" s="41"/>
      <c r="J100" s="41"/>
      <c r="K100" s="42"/>
      <c r="L100" s="41"/>
    </row>
    <row r="101" spans="1:12" ht="15" x14ac:dyDescent="0.25">
      <c r="A101" s="23"/>
      <c r="B101" s="15"/>
      <c r="C101" s="11"/>
      <c r="D101" s="7" t="s">
        <v>31</v>
      </c>
      <c r="E101" s="40"/>
      <c r="F101" s="41"/>
      <c r="G101" s="41"/>
      <c r="H101" s="41"/>
      <c r="I101" s="41"/>
      <c r="J101" s="41"/>
      <c r="K101" s="42"/>
      <c r="L101" s="41"/>
    </row>
    <row r="102" spans="1:12" ht="15" x14ac:dyDescent="0.25">
      <c r="A102" s="23"/>
      <c r="B102" s="15"/>
      <c r="C102" s="11"/>
      <c r="D102" s="7" t="s">
        <v>32</v>
      </c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6"/>
      <c r="E103" s="40"/>
      <c r="F103" s="41"/>
      <c r="G103" s="41"/>
      <c r="H103" s="41"/>
      <c r="I103" s="41"/>
      <c r="J103" s="41"/>
      <c r="K103" s="42"/>
      <c r="L103" s="41"/>
    </row>
    <row r="104" spans="1:12" ht="15" x14ac:dyDescent="0.25">
      <c r="A104" s="23"/>
      <c r="B104" s="15"/>
      <c r="C104" s="11"/>
      <c r="D104" s="6"/>
      <c r="E104" s="40"/>
      <c r="F104" s="41"/>
      <c r="G104" s="41"/>
      <c r="H104" s="41"/>
      <c r="I104" s="41"/>
      <c r="J104" s="41"/>
      <c r="K104" s="42"/>
      <c r="L104" s="41"/>
    </row>
    <row r="105" spans="1:12" ht="15" x14ac:dyDescent="0.25">
      <c r="A105" s="24"/>
      <c r="B105" s="17"/>
      <c r="C105" s="8"/>
      <c r="D105" s="18" t="s">
        <v>33</v>
      </c>
      <c r="E105" s="9"/>
      <c r="F105" s="19">
        <f>SUM(F96:F104)</f>
        <v>0</v>
      </c>
      <c r="G105" s="19">
        <f t="shared" ref="G105" si="40">SUM(G96:G104)</f>
        <v>0</v>
      </c>
      <c r="H105" s="19">
        <f t="shared" ref="H105" si="41">SUM(H96:H104)</f>
        <v>0</v>
      </c>
      <c r="I105" s="19">
        <f t="shared" ref="I105" si="42">SUM(I96:I104)</f>
        <v>0</v>
      </c>
      <c r="J105" s="19">
        <f t="shared" ref="J105:L105" si="43">SUM(J96:J104)</f>
        <v>0</v>
      </c>
      <c r="K105" s="25"/>
      <c r="L105" s="19">
        <f t="shared" si="43"/>
        <v>0</v>
      </c>
    </row>
    <row r="106" spans="1:12" ht="15.75" customHeight="1" thickBot="1" x14ac:dyDescent="0.25">
      <c r="A106" s="29">
        <f>A88</f>
        <v>1</v>
      </c>
      <c r="B106" s="30">
        <f>B88</f>
        <v>5</v>
      </c>
      <c r="C106" s="153" t="s">
        <v>4</v>
      </c>
      <c r="D106" s="154"/>
      <c r="E106" s="31"/>
      <c r="F106" s="32">
        <f>F95+F105</f>
        <v>890</v>
      </c>
      <c r="G106" s="32">
        <f t="shared" ref="G106" si="44">G95+G105</f>
        <v>14.471432</v>
      </c>
      <c r="H106" s="32">
        <f t="shared" ref="H106" si="45">H95+H105</f>
        <v>14.27284</v>
      </c>
      <c r="I106" s="32">
        <f t="shared" ref="I106" si="46">I95+I105</f>
        <v>66.698544000000012</v>
      </c>
      <c r="J106" s="32">
        <f t="shared" ref="J106:L106" si="47">J95+J105</f>
        <v>463.35046399999999</v>
      </c>
      <c r="K106" s="32"/>
      <c r="L106" s="32">
        <f t="shared" si="47"/>
        <v>64</v>
      </c>
    </row>
    <row r="107" spans="1:12" ht="25.5" x14ac:dyDescent="0.25">
      <c r="A107" s="20">
        <v>2</v>
      </c>
      <c r="B107" s="21">
        <v>1</v>
      </c>
      <c r="C107" s="22" t="s">
        <v>20</v>
      </c>
      <c r="D107" s="80" t="s">
        <v>21</v>
      </c>
      <c r="E107" s="87" t="s">
        <v>76</v>
      </c>
      <c r="F107" s="117">
        <v>150</v>
      </c>
      <c r="G107" s="98">
        <f>4.324*F107/100</f>
        <v>6.4860000000000007</v>
      </c>
      <c r="H107" s="98">
        <f>2.134*F107/100</f>
        <v>3.2009999999999996</v>
      </c>
      <c r="I107" s="113">
        <f>17.85329*F107/100</f>
        <v>26.779935000000002</v>
      </c>
      <c r="J107" s="90">
        <v>161.87273999999999</v>
      </c>
      <c r="K107" s="126">
        <v>702</v>
      </c>
      <c r="L107" s="39">
        <v>11.62</v>
      </c>
    </row>
    <row r="108" spans="1:12" ht="15" x14ac:dyDescent="0.25">
      <c r="A108" s="23"/>
      <c r="B108" s="15"/>
      <c r="C108" s="11"/>
      <c r="D108" s="75"/>
      <c r="E108" s="87" t="s">
        <v>62</v>
      </c>
      <c r="F108" s="96" t="s">
        <v>63</v>
      </c>
      <c r="G108" s="97">
        <v>9.0104000000000006</v>
      </c>
      <c r="H108" s="97">
        <v>9.4731000000000005</v>
      </c>
      <c r="I108" s="98">
        <v>52.694000000000003</v>
      </c>
      <c r="J108" s="98">
        <v>332.24700000000001</v>
      </c>
      <c r="K108" s="92">
        <v>714</v>
      </c>
      <c r="L108" s="41">
        <v>12.16</v>
      </c>
    </row>
    <row r="109" spans="1:12" ht="15" x14ac:dyDescent="0.25">
      <c r="A109" s="23"/>
      <c r="B109" s="15"/>
      <c r="C109" s="11"/>
      <c r="D109" s="81" t="s">
        <v>22</v>
      </c>
      <c r="E109" s="87" t="s">
        <v>77</v>
      </c>
      <c r="F109" s="91">
        <v>180</v>
      </c>
      <c r="G109" s="98">
        <f>1.551*180/200</f>
        <v>1.3959000000000001</v>
      </c>
      <c r="H109" s="122">
        <f>1.58488*F109/200</f>
        <v>1.4263920000000001</v>
      </c>
      <c r="I109" s="97">
        <f>2.1749*F109/200</f>
        <v>1.9574100000000001</v>
      </c>
      <c r="J109" s="122">
        <f>29.16752*F109/200</f>
        <v>26.250767999999997</v>
      </c>
      <c r="K109" s="92">
        <v>603</v>
      </c>
      <c r="L109" s="41">
        <v>4.2</v>
      </c>
    </row>
    <row r="110" spans="1:12" ht="15" x14ac:dyDescent="0.25">
      <c r="A110" s="23"/>
      <c r="B110" s="15"/>
      <c r="C110" s="11"/>
      <c r="D110" s="81" t="s">
        <v>23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81" t="s">
        <v>24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3"/>
      <c r="B112" s="15"/>
      <c r="C112" s="11"/>
      <c r="D112" s="60" t="s">
        <v>30</v>
      </c>
      <c r="E112" s="87" t="s">
        <v>73</v>
      </c>
      <c r="F112" s="117" t="s">
        <v>74</v>
      </c>
      <c r="G112" s="90">
        <v>5.6</v>
      </c>
      <c r="H112" s="91">
        <v>8</v>
      </c>
      <c r="I112" s="90">
        <v>8.4</v>
      </c>
      <c r="J112" s="91">
        <v>134</v>
      </c>
      <c r="K112" s="92">
        <v>535</v>
      </c>
      <c r="L112" s="41">
        <v>18.16</v>
      </c>
    </row>
    <row r="113" spans="1:12" ht="15" x14ac:dyDescent="0.25">
      <c r="A113" s="23"/>
      <c r="B113" s="15"/>
      <c r="C113" s="11"/>
      <c r="D113" s="6"/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4"/>
      <c r="B114" s="17"/>
      <c r="C114" s="8"/>
      <c r="D114" s="18" t="s">
        <v>33</v>
      </c>
      <c r="E114" s="9"/>
      <c r="F114" s="19">
        <v>760</v>
      </c>
      <c r="G114" s="19">
        <f t="shared" ref="G114:J114" si="48">SUM(G107:G113)</f>
        <v>22.4923</v>
      </c>
      <c r="H114" s="19">
        <f t="shared" si="48"/>
        <v>22.100491999999999</v>
      </c>
      <c r="I114" s="19">
        <f t="shared" si="48"/>
        <v>89.831345000000013</v>
      </c>
      <c r="J114" s="19">
        <f t="shared" si="48"/>
        <v>654.37050799999997</v>
      </c>
      <c r="K114" s="25"/>
      <c r="L114" s="19">
        <f t="shared" ref="L114" si="49">SUM(L107:L113)</f>
        <v>46.14</v>
      </c>
    </row>
    <row r="115" spans="1:12" ht="15" x14ac:dyDescent="0.25">
      <c r="A115" s="26">
        <f>A107</f>
        <v>2</v>
      </c>
      <c r="B115" s="13">
        <f>B107</f>
        <v>1</v>
      </c>
      <c r="C115" s="10" t="s">
        <v>25</v>
      </c>
      <c r="D115" s="7" t="s">
        <v>26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7" t="s">
        <v>27</v>
      </c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7" t="s">
        <v>28</v>
      </c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3"/>
      <c r="B118" s="15"/>
      <c r="C118" s="11"/>
      <c r="D118" s="7" t="s">
        <v>29</v>
      </c>
      <c r="E118" s="40"/>
      <c r="F118" s="41"/>
      <c r="G118" s="41"/>
      <c r="H118" s="41"/>
      <c r="I118" s="41"/>
      <c r="J118" s="41"/>
      <c r="K118" s="42"/>
      <c r="L118" s="41"/>
    </row>
    <row r="119" spans="1:12" ht="15" x14ac:dyDescent="0.25">
      <c r="A119" s="23"/>
      <c r="B119" s="15"/>
      <c r="C119" s="11"/>
      <c r="D119" s="7" t="s">
        <v>30</v>
      </c>
      <c r="E119" s="40"/>
      <c r="F119" s="41"/>
      <c r="G119" s="41"/>
      <c r="H119" s="41"/>
      <c r="I119" s="41"/>
      <c r="J119" s="41"/>
      <c r="K119" s="42"/>
      <c r="L119" s="41"/>
    </row>
    <row r="120" spans="1:12" ht="15" x14ac:dyDescent="0.25">
      <c r="A120" s="23"/>
      <c r="B120" s="15"/>
      <c r="C120" s="11"/>
      <c r="D120" s="7" t="s">
        <v>31</v>
      </c>
      <c r="E120" s="40"/>
      <c r="F120" s="41"/>
      <c r="G120" s="41"/>
      <c r="H120" s="41"/>
      <c r="I120" s="41"/>
      <c r="J120" s="41"/>
      <c r="K120" s="42"/>
      <c r="L120" s="41"/>
    </row>
    <row r="121" spans="1:12" ht="15" x14ac:dyDescent="0.25">
      <c r="A121" s="23"/>
      <c r="B121" s="15"/>
      <c r="C121" s="11"/>
      <c r="D121" s="7" t="s">
        <v>32</v>
      </c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23"/>
      <c r="B122" s="15"/>
      <c r="C122" s="11"/>
      <c r="D122" s="6"/>
      <c r="E122" s="40"/>
      <c r="F122" s="41"/>
      <c r="G122" s="41"/>
      <c r="H122" s="41"/>
      <c r="I122" s="41"/>
      <c r="J122" s="41"/>
      <c r="K122" s="42"/>
      <c r="L122" s="41"/>
    </row>
    <row r="123" spans="1:12" ht="15" x14ac:dyDescent="0.25">
      <c r="A123" s="23"/>
      <c r="B123" s="15"/>
      <c r="C123" s="11"/>
      <c r="D123" s="6"/>
      <c r="E123" s="40"/>
      <c r="F123" s="41"/>
      <c r="G123" s="41"/>
      <c r="H123" s="41"/>
      <c r="I123" s="41"/>
      <c r="J123" s="41"/>
      <c r="K123" s="42"/>
      <c r="L123" s="41"/>
    </row>
    <row r="124" spans="1:12" ht="15" x14ac:dyDescent="0.25">
      <c r="A124" s="24"/>
      <c r="B124" s="17"/>
      <c r="C124" s="8"/>
      <c r="D124" s="18" t="s">
        <v>33</v>
      </c>
      <c r="E124" s="9"/>
      <c r="F124" s="19">
        <f>SUM(F115:F123)</f>
        <v>0</v>
      </c>
      <c r="G124" s="19">
        <f t="shared" ref="G124:J124" si="50">SUM(G115:G123)</f>
        <v>0</v>
      </c>
      <c r="H124" s="19">
        <f t="shared" si="50"/>
        <v>0</v>
      </c>
      <c r="I124" s="19">
        <f t="shared" si="50"/>
        <v>0</v>
      </c>
      <c r="J124" s="19">
        <f t="shared" si="50"/>
        <v>0</v>
      </c>
      <c r="K124" s="25"/>
      <c r="L124" s="19">
        <f t="shared" ref="L124" si="51">SUM(L115:L123)</f>
        <v>0</v>
      </c>
    </row>
    <row r="125" spans="1:12" ht="15.75" thickBot="1" x14ac:dyDescent="0.25">
      <c r="A125" s="29">
        <f>A107</f>
        <v>2</v>
      </c>
      <c r="B125" s="30">
        <f>B107</f>
        <v>1</v>
      </c>
      <c r="C125" s="153" t="s">
        <v>4</v>
      </c>
      <c r="D125" s="154"/>
      <c r="E125" s="31"/>
      <c r="F125" s="32">
        <f>F114+F124</f>
        <v>760</v>
      </c>
      <c r="G125" s="32">
        <f t="shared" ref="G125" si="52">G114+G124</f>
        <v>22.4923</v>
      </c>
      <c r="H125" s="32">
        <f t="shared" ref="H125" si="53">H114+H124</f>
        <v>22.100491999999999</v>
      </c>
      <c r="I125" s="32">
        <f t="shared" ref="I125" si="54">I114+I124</f>
        <v>89.831345000000013</v>
      </c>
      <c r="J125" s="32">
        <f t="shared" ref="J125:L125" si="55">J114+J124</f>
        <v>654.37050799999997</v>
      </c>
      <c r="K125" s="32"/>
      <c r="L125" s="32">
        <f t="shared" si="55"/>
        <v>46.14</v>
      </c>
    </row>
    <row r="126" spans="1:12" ht="25.5" x14ac:dyDescent="0.25">
      <c r="A126" s="14">
        <v>2</v>
      </c>
      <c r="B126" s="15">
        <v>2</v>
      </c>
      <c r="C126" s="22" t="s">
        <v>20</v>
      </c>
      <c r="D126" s="5" t="s">
        <v>21</v>
      </c>
      <c r="E126" s="128" t="s">
        <v>79</v>
      </c>
      <c r="F126" s="129" t="s">
        <v>67</v>
      </c>
      <c r="G126" s="130">
        <v>6.8601200000000002</v>
      </c>
      <c r="H126" s="130">
        <v>6.2145600000000005</v>
      </c>
      <c r="I126" s="129">
        <v>14.365260000000001</v>
      </c>
      <c r="J126" s="129">
        <v>140.83256</v>
      </c>
      <c r="K126" s="111">
        <v>139</v>
      </c>
      <c r="L126" s="39">
        <v>17.61</v>
      </c>
    </row>
    <row r="127" spans="1:12" ht="25.5" x14ac:dyDescent="0.25">
      <c r="A127" s="14"/>
      <c r="B127" s="15"/>
      <c r="C127" s="11"/>
      <c r="D127" s="6"/>
      <c r="E127" s="87" t="s">
        <v>80</v>
      </c>
      <c r="F127" s="91">
        <v>90</v>
      </c>
      <c r="G127" s="90">
        <v>10.982772000000002</v>
      </c>
      <c r="H127" s="90">
        <v>8.6074560000000009</v>
      </c>
      <c r="I127" s="90">
        <v>12.781314</v>
      </c>
      <c r="J127" s="91">
        <v>172.523448</v>
      </c>
      <c r="K127" s="92">
        <v>626</v>
      </c>
      <c r="L127" s="41">
        <v>38.479999999999997</v>
      </c>
    </row>
    <row r="128" spans="1:12" ht="25.5" x14ac:dyDescent="0.25">
      <c r="A128" s="14"/>
      <c r="B128" s="15"/>
      <c r="C128" s="11"/>
      <c r="D128" s="60" t="s">
        <v>29</v>
      </c>
      <c r="E128" s="87" t="s">
        <v>81</v>
      </c>
      <c r="F128" s="91">
        <v>150</v>
      </c>
      <c r="G128" s="91">
        <v>3</v>
      </c>
      <c r="H128" s="90">
        <v>4.4000000000000004</v>
      </c>
      <c r="I128" s="91">
        <v>20</v>
      </c>
      <c r="J128" s="91">
        <v>132</v>
      </c>
      <c r="K128" s="92">
        <v>321</v>
      </c>
      <c r="L128" s="41">
        <v>8.59</v>
      </c>
    </row>
    <row r="129" spans="1:12" ht="25.5" x14ac:dyDescent="0.25">
      <c r="A129" s="14"/>
      <c r="B129" s="15"/>
      <c r="C129" s="11"/>
      <c r="D129" s="7" t="s">
        <v>22</v>
      </c>
      <c r="E129" s="131" t="s">
        <v>82</v>
      </c>
      <c r="F129" s="124">
        <v>180</v>
      </c>
      <c r="G129" s="132">
        <f>0.055442*F129/150</f>
        <v>6.653039999999999E-2</v>
      </c>
      <c r="H129" s="132">
        <f>0.0548584*F129/150</f>
        <v>6.5830080000000013E-2</v>
      </c>
      <c r="I129" s="132">
        <f>14.0156562*F129/150</f>
        <v>16.818787439999998</v>
      </c>
      <c r="J129" s="133">
        <f>56.7781184*F129/150</f>
        <v>68.133742080000005</v>
      </c>
      <c r="K129" s="92">
        <v>526</v>
      </c>
      <c r="L129" s="41">
        <v>7.68</v>
      </c>
    </row>
    <row r="130" spans="1:12" ht="15" x14ac:dyDescent="0.25">
      <c r="A130" s="14"/>
      <c r="B130" s="15"/>
      <c r="C130" s="11"/>
      <c r="D130" s="7" t="s">
        <v>23</v>
      </c>
      <c r="E130" s="87" t="s">
        <v>46</v>
      </c>
      <c r="F130" s="117">
        <v>20</v>
      </c>
      <c r="G130" s="89">
        <v>1.32</v>
      </c>
      <c r="H130" s="118">
        <v>0.22</v>
      </c>
      <c r="I130" s="89">
        <v>8.1999999999999993</v>
      </c>
      <c r="J130" s="91">
        <v>40</v>
      </c>
      <c r="K130" s="92">
        <v>115</v>
      </c>
      <c r="L130" s="41">
        <v>1.07</v>
      </c>
    </row>
    <row r="131" spans="1:12" ht="15" x14ac:dyDescent="0.25">
      <c r="A131" s="14"/>
      <c r="B131" s="15"/>
      <c r="C131" s="11"/>
      <c r="D131" s="7"/>
      <c r="E131" s="134" t="s">
        <v>57</v>
      </c>
      <c r="F131" s="135">
        <v>30</v>
      </c>
      <c r="G131" s="135">
        <v>2.25</v>
      </c>
      <c r="H131" s="135">
        <v>0.3</v>
      </c>
      <c r="I131" s="135">
        <v>15.3</v>
      </c>
      <c r="J131" s="135">
        <v>75</v>
      </c>
      <c r="K131" s="92">
        <v>114</v>
      </c>
      <c r="L131" s="41">
        <v>2.7</v>
      </c>
    </row>
    <row r="132" spans="1:12" ht="15" x14ac:dyDescent="0.25">
      <c r="A132" s="14"/>
      <c r="B132" s="15"/>
      <c r="C132" s="11"/>
      <c r="D132" s="7" t="s">
        <v>24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60" t="s">
        <v>26</v>
      </c>
      <c r="E133" s="127" t="s">
        <v>78</v>
      </c>
      <c r="F133" s="104">
        <v>60</v>
      </c>
      <c r="G133" s="104">
        <v>0.4</v>
      </c>
      <c r="H133" s="104">
        <v>0.06</v>
      </c>
      <c r="I133" s="104">
        <v>1.1399999999999999</v>
      </c>
      <c r="J133" s="105">
        <v>6.6</v>
      </c>
      <c r="K133" s="106">
        <v>15</v>
      </c>
      <c r="L133" s="41">
        <v>7.28</v>
      </c>
    </row>
    <row r="134" spans="1:12" ht="15" x14ac:dyDescent="0.25">
      <c r="A134" s="14"/>
      <c r="B134" s="15"/>
      <c r="C134" s="11"/>
      <c r="D134" s="6"/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6"/>
      <c r="B135" s="17"/>
      <c r="C135" s="8"/>
      <c r="D135" s="18" t="s">
        <v>33</v>
      </c>
      <c r="E135" s="9"/>
      <c r="F135" s="19">
        <v>750</v>
      </c>
      <c r="G135" s="19">
        <f t="shared" ref="G135:J135" si="56">SUM(G126:G134)</f>
        <v>24.879422400000003</v>
      </c>
      <c r="H135" s="19">
        <f t="shared" si="56"/>
        <v>19.867846080000003</v>
      </c>
      <c r="I135" s="19">
        <f t="shared" si="56"/>
        <v>88.605361439999996</v>
      </c>
      <c r="J135" s="19">
        <f t="shared" si="56"/>
        <v>635.08975008000004</v>
      </c>
      <c r="K135" s="25"/>
      <c r="L135" s="19">
        <f t="shared" ref="L135" si="57">SUM(L126:L134)</f>
        <v>83.409999999999982</v>
      </c>
    </row>
    <row r="136" spans="1:12" ht="15" x14ac:dyDescent="0.25">
      <c r="A136" s="13">
        <f>A126</f>
        <v>2</v>
      </c>
      <c r="B136" s="13">
        <f>B126</f>
        <v>2</v>
      </c>
      <c r="C136" s="10" t="s">
        <v>25</v>
      </c>
      <c r="D136" s="7" t="s">
        <v>26</v>
      </c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4"/>
      <c r="B137" s="15"/>
      <c r="C137" s="11"/>
      <c r="D137" s="7" t="s">
        <v>27</v>
      </c>
      <c r="E137" s="40"/>
      <c r="F137" s="41"/>
      <c r="G137" s="41"/>
      <c r="H137" s="41"/>
      <c r="I137" s="41"/>
      <c r="J137" s="41"/>
      <c r="K137" s="42"/>
      <c r="L137" s="41"/>
    </row>
    <row r="138" spans="1:12" ht="15" x14ac:dyDescent="0.25">
      <c r="A138" s="14"/>
      <c r="B138" s="15"/>
      <c r="C138" s="11"/>
      <c r="D138" s="7" t="s">
        <v>28</v>
      </c>
      <c r="E138" s="40"/>
      <c r="F138" s="41"/>
      <c r="G138" s="41"/>
      <c r="H138" s="41"/>
      <c r="I138" s="41"/>
      <c r="J138" s="41"/>
      <c r="K138" s="42"/>
      <c r="L138" s="41"/>
    </row>
    <row r="139" spans="1:12" ht="15" x14ac:dyDescent="0.25">
      <c r="A139" s="14"/>
      <c r="B139" s="15"/>
      <c r="C139" s="11"/>
      <c r="D139" s="7" t="s">
        <v>29</v>
      </c>
      <c r="E139" s="40"/>
      <c r="F139" s="41"/>
      <c r="G139" s="41"/>
      <c r="H139" s="41"/>
      <c r="I139" s="41"/>
      <c r="J139" s="41"/>
      <c r="K139" s="42"/>
      <c r="L139" s="41"/>
    </row>
    <row r="140" spans="1:12" ht="15" x14ac:dyDescent="0.25">
      <c r="A140" s="14"/>
      <c r="B140" s="15"/>
      <c r="C140" s="11"/>
      <c r="D140" s="7" t="s">
        <v>30</v>
      </c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14"/>
      <c r="B141" s="15"/>
      <c r="C141" s="11"/>
      <c r="D141" s="7" t="s">
        <v>31</v>
      </c>
      <c r="E141" s="40"/>
      <c r="F141" s="41"/>
      <c r="G141" s="41"/>
      <c r="H141" s="41"/>
      <c r="I141" s="41"/>
      <c r="J141" s="41"/>
      <c r="K141" s="42"/>
      <c r="L141" s="41"/>
    </row>
    <row r="142" spans="1:12" ht="15" x14ac:dyDescent="0.25">
      <c r="A142" s="14"/>
      <c r="B142" s="15"/>
      <c r="C142" s="11"/>
      <c r="D142" s="7" t="s">
        <v>32</v>
      </c>
      <c r="E142" s="40"/>
      <c r="F142" s="41"/>
      <c r="G142" s="41"/>
      <c r="H142" s="41"/>
      <c r="I142" s="41"/>
      <c r="J142" s="41"/>
      <c r="K142" s="42"/>
      <c r="L142" s="41"/>
    </row>
    <row r="143" spans="1:12" ht="15" x14ac:dyDescent="0.25">
      <c r="A143" s="14"/>
      <c r="B143" s="15"/>
      <c r="C143" s="11"/>
      <c r="D143" s="6"/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14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16"/>
      <c r="B145" s="17"/>
      <c r="C145" s="8"/>
      <c r="D145" s="18" t="s">
        <v>33</v>
      </c>
      <c r="E145" s="9"/>
      <c r="F145" s="19">
        <f>SUM(F136:F144)</f>
        <v>0</v>
      </c>
      <c r="G145" s="19">
        <f t="shared" ref="G145:J145" si="58">SUM(G136:G144)</f>
        <v>0</v>
      </c>
      <c r="H145" s="19">
        <f t="shared" si="58"/>
        <v>0</v>
      </c>
      <c r="I145" s="19">
        <f t="shared" si="58"/>
        <v>0</v>
      </c>
      <c r="J145" s="19">
        <f t="shared" si="58"/>
        <v>0</v>
      </c>
      <c r="K145" s="25"/>
      <c r="L145" s="19">
        <f t="shared" ref="L145" si="59">SUM(L136:L144)</f>
        <v>0</v>
      </c>
    </row>
    <row r="146" spans="1:12" ht="15.75" thickBot="1" x14ac:dyDescent="0.25">
      <c r="A146" s="33">
        <f>A126</f>
        <v>2</v>
      </c>
      <c r="B146" s="33">
        <f>B126</f>
        <v>2</v>
      </c>
      <c r="C146" s="153" t="s">
        <v>4</v>
      </c>
      <c r="D146" s="154"/>
      <c r="E146" s="31"/>
      <c r="F146" s="32">
        <f>F135+F145</f>
        <v>750</v>
      </c>
      <c r="G146" s="32">
        <f t="shared" ref="G146" si="60">G135+G145</f>
        <v>24.879422400000003</v>
      </c>
      <c r="H146" s="32">
        <f t="shared" ref="H146" si="61">H135+H145</f>
        <v>19.867846080000003</v>
      </c>
      <c r="I146" s="32">
        <f t="shared" ref="I146" si="62">I135+I145</f>
        <v>88.605361439999996</v>
      </c>
      <c r="J146" s="32">
        <f t="shared" ref="J146:L146" si="63">J135+J145</f>
        <v>635.08975008000004</v>
      </c>
      <c r="K146" s="32"/>
      <c r="L146" s="32">
        <f t="shared" si="63"/>
        <v>83.409999999999982</v>
      </c>
    </row>
    <row r="147" spans="1:12" ht="38.25" x14ac:dyDescent="0.25">
      <c r="A147" s="20">
        <v>2</v>
      </c>
      <c r="B147" s="21">
        <v>3</v>
      </c>
      <c r="C147" s="22" t="s">
        <v>20</v>
      </c>
      <c r="D147" s="80" t="s">
        <v>21</v>
      </c>
      <c r="E147" s="107" t="s">
        <v>83</v>
      </c>
      <c r="F147" s="108" t="s">
        <v>45</v>
      </c>
      <c r="G147" s="110">
        <v>4.4938399999999996</v>
      </c>
      <c r="H147" s="110">
        <v>7.65944</v>
      </c>
      <c r="I147" s="136">
        <v>7.0758000000000001</v>
      </c>
      <c r="J147" s="137">
        <v>115.4</v>
      </c>
      <c r="K147" s="111">
        <v>124</v>
      </c>
      <c r="L147" s="39">
        <v>20.010000000000002</v>
      </c>
    </row>
    <row r="148" spans="1:12" ht="39" thickBot="1" x14ac:dyDescent="0.3">
      <c r="A148" s="23"/>
      <c r="B148" s="15"/>
      <c r="C148" s="11"/>
      <c r="D148" s="75"/>
      <c r="E148" s="138" t="s">
        <v>84</v>
      </c>
      <c r="F148" s="78" t="s">
        <v>63</v>
      </c>
      <c r="G148" s="139">
        <v>18.36</v>
      </c>
      <c r="H148" s="139">
        <v>7.2</v>
      </c>
      <c r="I148" s="139">
        <v>19.899999999999999</v>
      </c>
      <c r="J148" s="78">
        <v>217.65</v>
      </c>
      <c r="K148" s="92">
        <v>499</v>
      </c>
      <c r="L148" s="41">
        <v>40.78</v>
      </c>
    </row>
    <row r="149" spans="1:12" ht="15.75" thickBot="1" x14ac:dyDescent="0.3">
      <c r="A149" s="23"/>
      <c r="B149" s="15"/>
      <c r="C149" s="11"/>
      <c r="D149" s="101" t="s">
        <v>30</v>
      </c>
      <c r="E149" s="142" t="s">
        <v>56</v>
      </c>
      <c r="F149" s="143">
        <v>200</v>
      </c>
      <c r="G149" s="144">
        <v>0</v>
      </c>
      <c r="H149" s="145">
        <v>0</v>
      </c>
      <c r="I149" s="145">
        <v>24</v>
      </c>
      <c r="J149" s="145">
        <v>95</v>
      </c>
      <c r="K149" s="141">
        <v>1099</v>
      </c>
      <c r="L149" s="41">
        <v>3.58</v>
      </c>
    </row>
    <row r="150" spans="1:12" ht="15.75" customHeight="1" x14ac:dyDescent="0.25">
      <c r="A150" s="23"/>
      <c r="B150" s="15"/>
      <c r="C150" s="11"/>
      <c r="D150" s="81" t="s">
        <v>23</v>
      </c>
      <c r="E150" s="87" t="s">
        <v>46</v>
      </c>
      <c r="F150" s="117">
        <v>20</v>
      </c>
      <c r="G150" s="89">
        <v>1.32</v>
      </c>
      <c r="H150" s="118">
        <v>0.22</v>
      </c>
      <c r="I150" s="89">
        <v>8.1999999999999993</v>
      </c>
      <c r="J150" s="91">
        <v>40</v>
      </c>
      <c r="K150" s="92">
        <v>115</v>
      </c>
      <c r="L150" s="41">
        <v>1.07</v>
      </c>
    </row>
    <row r="151" spans="1:12" ht="15.75" customHeight="1" x14ac:dyDescent="0.25">
      <c r="A151" s="23"/>
      <c r="B151" s="15"/>
      <c r="C151" s="11"/>
      <c r="D151" s="7"/>
      <c r="E151" s="140" t="s">
        <v>57</v>
      </c>
      <c r="F151" s="91">
        <v>30</v>
      </c>
      <c r="G151" s="89">
        <f>2.25*F151/30</f>
        <v>2.25</v>
      </c>
      <c r="H151" s="90">
        <f>0.3*F151/30</f>
        <v>0.3</v>
      </c>
      <c r="I151" s="90">
        <f>15.3*F151/30</f>
        <v>15.3</v>
      </c>
      <c r="J151" s="91">
        <f>75*F151/30</f>
        <v>75</v>
      </c>
      <c r="K151" s="141">
        <v>114</v>
      </c>
      <c r="L151" s="41">
        <v>2.7</v>
      </c>
    </row>
    <row r="152" spans="1:12" ht="15" x14ac:dyDescent="0.25">
      <c r="A152" s="23"/>
      <c r="B152" s="15"/>
      <c r="C152" s="11"/>
      <c r="D152" s="81" t="s">
        <v>24</v>
      </c>
      <c r="E152" s="87" t="s">
        <v>75</v>
      </c>
      <c r="F152" s="91">
        <v>150</v>
      </c>
      <c r="G152" s="90">
        <v>0.6</v>
      </c>
      <c r="H152" s="90">
        <v>0.45</v>
      </c>
      <c r="I152" s="90">
        <v>15.45</v>
      </c>
      <c r="J152" s="90">
        <v>70.5</v>
      </c>
      <c r="K152" s="146">
        <v>847</v>
      </c>
      <c r="L152" s="41">
        <v>28.4</v>
      </c>
    </row>
    <row r="153" spans="1:12" ht="15" x14ac:dyDescent="0.25">
      <c r="A153" s="23"/>
      <c r="B153" s="15"/>
      <c r="C153" s="11"/>
      <c r="D153" s="6"/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4"/>
      <c r="B155" s="17"/>
      <c r="C155" s="8"/>
      <c r="D155" s="18" t="s">
        <v>33</v>
      </c>
      <c r="E155" s="9"/>
      <c r="F155" s="19">
        <v>740</v>
      </c>
      <c r="G155" s="19">
        <f t="shared" ref="G155:J155" si="64">SUM(G147:G154)</f>
        <v>27.02384</v>
      </c>
      <c r="H155" s="19">
        <f t="shared" si="64"/>
        <v>15.82944</v>
      </c>
      <c r="I155" s="19">
        <f t="shared" si="64"/>
        <v>89.925799999999995</v>
      </c>
      <c r="J155" s="19">
        <f t="shared" si="64"/>
        <v>613.54999999999995</v>
      </c>
      <c r="K155" s="25"/>
      <c r="L155" s="19">
        <f t="shared" ref="L155" si="65">SUM(L147:L154)</f>
        <v>96.539999999999992</v>
      </c>
    </row>
    <row r="156" spans="1:12" ht="15" x14ac:dyDescent="0.25">
      <c r="A156" s="26">
        <f>A147</f>
        <v>2</v>
      </c>
      <c r="B156" s="13">
        <f>B147</f>
        <v>3</v>
      </c>
      <c r="C156" s="10" t="s">
        <v>25</v>
      </c>
      <c r="D156" s="7" t="s">
        <v>26</v>
      </c>
      <c r="E156" s="40"/>
      <c r="F156" s="41"/>
      <c r="G156" s="41"/>
      <c r="H156" s="41"/>
      <c r="I156" s="41"/>
      <c r="J156" s="41"/>
      <c r="K156" s="42"/>
      <c r="L156" s="41"/>
    </row>
    <row r="157" spans="1:12" ht="15" x14ac:dyDescent="0.25">
      <c r="A157" s="23"/>
      <c r="B157" s="15"/>
      <c r="C157" s="11"/>
      <c r="D157" s="7" t="s">
        <v>27</v>
      </c>
      <c r="E157" s="40"/>
      <c r="F157" s="41"/>
      <c r="G157" s="41"/>
      <c r="H157" s="41"/>
      <c r="I157" s="41"/>
      <c r="J157" s="41"/>
      <c r="K157" s="42"/>
      <c r="L157" s="41"/>
    </row>
    <row r="158" spans="1:12" ht="15" x14ac:dyDescent="0.25">
      <c r="A158" s="23"/>
      <c r="B158" s="15"/>
      <c r="C158" s="11"/>
      <c r="D158" s="7" t="s">
        <v>28</v>
      </c>
      <c r="E158" s="40"/>
      <c r="F158" s="41"/>
      <c r="G158" s="41"/>
      <c r="H158" s="41"/>
      <c r="I158" s="41"/>
      <c r="J158" s="41"/>
      <c r="K158" s="42"/>
      <c r="L158" s="41"/>
    </row>
    <row r="159" spans="1:12" ht="15" x14ac:dyDescent="0.25">
      <c r="A159" s="23"/>
      <c r="B159" s="15"/>
      <c r="C159" s="11"/>
      <c r="D159" s="7" t="s">
        <v>29</v>
      </c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30</v>
      </c>
      <c r="E160" s="40"/>
      <c r="F160" s="41"/>
      <c r="G160" s="41"/>
      <c r="H160" s="41"/>
      <c r="I160" s="41"/>
      <c r="J160" s="41"/>
      <c r="K160" s="42"/>
      <c r="L160" s="41"/>
    </row>
    <row r="161" spans="1:12" ht="15" x14ac:dyDescent="0.25">
      <c r="A161" s="23"/>
      <c r="B161" s="15"/>
      <c r="C161" s="11"/>
      <c r="D161" s="7" t="s">
        <v>31</v>
      </c>
      <c r="E161" s="40"/>
      <c r="F161" s="41"/>
      <c r="G161" s="41"/>
      <c r="H161" s="41"/>
      <c r="I161" s="41"/>
      <c r="J161" s="41"/>
      <c r="K161" s="42"/>
      <c r="L161" s="41"/>
    </row>
    <row r="162" spans="1:12" ht="15" x14ac:dyDescent="0.25">
      <c r="A162" s="23"/>
      <c r="B162" s="15"/>
      <c r="C162" s="11"/>
      <c r="D162" s="7" t="s">
        <v>32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SUM(F156:F164)</f>
        <v>0</v>
      </c>
      <c r="G165" s="19">
        <f t="shared" ref="G165:J165" si="66">SUM(G156:G164)</f>
        <v>0</v>
      </c>
      <c r="H165" s="19">
        <f t="shared" si="66"/>
        <v>0</v>
      </c>
      <c r="I165" s="19">
        <f t="shared" si="66"/>
        <v>0</v>
      </c>
      <c r="J165" s="19">
        <f t="shared" si="66"/>
        <v>0</v>
      </c>
      <c r="K165" s="25"/>
      <c r="L165" s="19">
        <f t="shared" ref="L165" si="67">SUM(L156:L164)</f>
        <v>0</v>
      </c>
    </row>
    <row r="166" spans="1:12" ht="15.75" thickBot="1" x14ac:dyDescent="0.25">
      <c r="A166" s="29">
        <f>A147</f>
        <v>2</v>
      </c>
      <c r="B166" s="30">
        <f>B147</f>
        <v>3</v>
      </c>
      <c r="C166" s="153" t="s">
        <v>4</v>
      </c>
      <c r="D166" s="154"/>
      <c r="E166" s="31"/>
      <c r="F166" s="32">
        <f>F155+F165</f>
        <v>740</v>
      </c>
      <c r="G166" s="32">
        <f t="shared" ref="G166" si="68">G155+G165</f>
        <v>27.02384</v>
      </c>
      <c r="H166" s="32">
        <f t="shared" ref="H166" si="69">H155+H165</f>
        <v>15.82944</v>
      </c>
      <c r="I166" s="32">
        <f t="shared" ref="I166" si="70">I155+I165</f>
        <v>89.925799999999995</v>
      </c>
      <c r="J166" s="32">
        <f t="shared" ref="J166:L166" si="71">J155+J165</f>
        <v>613.54999999999995</v>
      </c>
      <c r="K166" s="32"/>
      <c r="L166" s="32">
        <f t="shared" si="71"/>
        <v>96.539999999999992</v>
      </c>
    </row>
    <row r="167" spans="1:12" ht="38.25" x14ac:dyDescent="0.25">
      <c r="A167" s="20">
        <v>2</v>
      </c>
      <c r="B167" s="21">
        <v>4</v>
      </c>
      <c r="C167" s="22" t="s">
        <v>20</v>
      </c>
      <c r="D167" s="5" t="s">
        <v>21</v>
      </c>
      <c r="E167" s="107" t="s">
        <v>86</v>
      </c>
      <c r="F167" s="108" t="s">
        <v>87</v>
      </c>
      <c r="G167" s="136">
        <v>4.7375999999999996</v>
      </c>
      <c r="H167" s="136">
        <v>7.1543999999999999</v>
      </c>
      <c r="I167" s="136">
        <v>14.869400000000001</v>
      </c>
      <c r="J167" s="136">
        <v>142.8176</v>
      </c>
      <c r="K167" s="111">
        <v>115</v>
      </c>
      <c r="L167" s="39">
        <v>12.2</v>
      </c>
    </row>
    <row r="168" spans="1:12" ht="25.5" x14ac:dyDescent="0.25">
      <c r="A168" s="23"/>
      <c r="B168" s="15"/>
      <c r="C168" s="11"/>
      <c r="D168" s="6"/>
      <c r="E168" s="87" t="s">
        <v>88</v>
      </c>
      <c r="F168" s="91">
        <v>90</v>
      </c>
      <c r="G168" s="113">
        <v>13.818564</v>
      </c>
      <c r="H168" s="113">
        <v>13.288176</v>
      </c>
      <c r="I168" s="113">
        <v>8.2751760000000001</v>
      </c>
      <c r="J168" s="113">
        <v>207.96854400000001</v>
      </c>
      <c r="K168" s="148">
        <v>584</v>
      </c>
      <c r="L168" s="41">
        <v>29.79</v>
      </c>
    </row>
    <row r="169" spans="1:12" ht="15" x14ac:dyDescent="0.25">
      <c r="A169" s="23"/>
      <c r="B169" s="15"/>
      <c r="C169" s="11"/>
      <c r="D169" s="60" t="s">
        <v>29</v>
      </c>
      <c r="E169" s="87" t="s">
        <v>89</v>
      </c>
      <c r="F169" s="91">
        <v>150</v>
      </c>
      <c r="G169" s="122">
        <v>3.6039599999999998</v>
      </c>
      <c r="H169" s="97">
        <v>4.7816999999999998</v>
      </c>
      <c r="I169" s="113">
        <v>36.443452999999998</v>
      </c>
      <c r="J169" s="90">
        <v>203.2</v>
      </c>
      <c r="K169" s="92">
        <v>552</v>
      </c>
      <c r="L169" s="41">
        <v>9.4600000000000009</v>
      </c>
    </row>
    <row r="170" spans="1:12" ht="25.5" x14ac:dyDescent="0.25">
      <c r="A170" s="23"/>
      <c r="B170" s="15"/>
      <c r="C170" s="11"/>
      <c r="D170" s="81" t="s">
        <v>22</v>
      </c>
      <c r="E170" s="121" t="s">
        <v>90</v>
      </c>
      <c r="F170" s="91">
        <v>180</v>
      </c>
      <c r="G170" s="89">
        <f>1.81*F170/200</f>
        <v>1.629</v>
      </c>
      <c r="H170" s="89">
        <f>1.67*F170/200</f>
        <v>1.5029999999999999</v>
      </c>
      <c r="I170" s="89">
        <f>13.22*F170/200</f>
        <v>11.898</v>
      </c>
      <c r="J170" s="91">
        <f>75*F170/200</f>
        <v>67.5</v>
      </c>
      <c r="K170" s="92">
        <v>1184</v>
      </c>
      <c r="L170" s="41">
        <v>4.42</v>
      </c>
    </row>
    <row r="171" spans="1:12" ht="15" x14ac:dyDescent="0.25">
      <c r="A171" s="23"/>
      <c r="B171" s="15"/>
      <c r="C171" s="11"/>
      <c r="D171" s="81" t="s">
        <v>23</v>
      </c>
      <c r="E171" s="87" t="s">
        <v>46</v>
      </c>
      <c r="F171" s="117">
        <v>20</v>
      </c>
      <c r="G171" s="89">
        <v>1.32</v>
      </c>
      <c r="H171" s="118">
        <v>0.22</v>
      </c>
      <c r="I171" s="89">
        <v>8.1999999999999993</v>
      </c>
      <c r="J171" s="91">
        <v>40</v>
      </c>
      <c r="K171" s="92">
        <v>115</v>
      </c>
      <c r="L171" s="41">
        <v>1.07</v>
      </c>
    </row>
    <row r="172" spans="1:12" ht="15" x14ac:dyDescent="0.25">
      <c r="A172" s="23"/>
      <c r="B172" s="15"/>
      <c r="C172" s="11"/>
      <c r="D172" s="7"/>
      <c r="E172" s="87" t="s">
        <v>57</v>
      </c>
      <c r="F172" s="91">
        <v>30</v>
      </c>
      <c r="G172" s="89">
        <v>2.25</v>
      </c>
      <c r="H172" s="90">
        <v>0.3</v>
      </c>
      <c r="I172" s="90">
        <v>15.3</v>
      </c>
      <c r="J172" s="91">
        <v>75</v>
      </c>
      <c r="K172" s="92">
        <v>114</v>
      </c>
      <c r="L172" s="41">
        <v>2.7</v>
      </c>
    </row>
    <row r="173" spans="1:12" ht="15" x14ac:dyDescent="0.25">
      <c r="A173" s="23"/>
      <c r="B173" s="15"/>
      <c r="C173" s="11"/>
      <c r="D173" s="81" t="s">
        <v>24</v>
      </c>
      <c r="E173" s="40"/>
      <c r="F173" s="41"/>
      <c r="G173" s="41"/>
      <c r="H173" s="41"/>
      <c r="I173" s="41"/>
      <c r="J173" s="41"/>
      <c r="K173" s="42"/>
      <c r="L173" s="41"/>
    </row>
    <row r="174" spans="1:12" ht="25.5" x14ac:dyDescent="0.25">
      <c r="A174" s="23"/>
      <c r="B174" s="15"/>
      <c r="C174" s="11"/>
      <c r="D174" s="82" t="s">
        <v>26</v>
      </c>
      <c r="E174" s="87" t="s">
        <v>85</v>
      </c>
      <c r="F174" s="91">
        <v>60</v>
      </c>
      <c r="G174" s="89">
        <v>1.3</v>
      </c>
      <c r="H174" s="89">
        <v>4.0599999999999996</v>
      </c>
      <c r="I174" s="90">
        <v>7.68</v>
      </c>
      <c r="J174" s="91">
        <v>73.3</v>
      </c>
      <c r="K174" s="147">
        <v>45</v>
      </c>
      <c r="L174" s="41">
        <v>9.09</v>
      </c>
    </row>
    <row r="175" spans="1:12" ht="15" x14ac:dyDescent="0.25">
      <c r="A175" s="23"/>
      <c r="B175" s="15"/>
      <c r="C175" s="11"/>
      <c r="D175" s="6"/>
      <c r="E175" s="40"/>
      <c r="F175" s="41"/>
      <c r="G175" s="41"/>
      <c r="H175" s="41"/>
      <c r="I175" s="41"/>
      <c r="J175" s="41"/>
      <c r="K175" s="42"/>
      <c r="L175" s="41"/>
    </row>
    <row r="176" spans="1:12" ht="15" x14ac:dyDescent="0.25">
      <c r="A176" s="24"/>
      <c r="B176" s="17"/>
      <c r="C176" s="8"/>
      <c r="D176" s="18" t="s">
        <v>33</v>
      </c>
      <c r="E176" s="9"/>
      <c r="F176" s="19">
        <v>750</v>
      </c>
      <c r="G176" s="19">
        <f t="shared" ref="G176:J176" si="72">SUM(G167:G175)</f>
        <v>28.659124000000002</v>
      </c>
      <c r="H176" s="19">
        <f t="shared" si="72"/>
        <v>31.307275999999998</v>
      </c>
      <c r="I176" s="19">
        <f t="shared" si="72"/>
        <v>102.66602900000001</v>
      </c>
      <c r="J176" s="19">
        <f t="shared" si="72"/>
        <v>809.78614399999992</v>
      </c>
      <c r="K176" s="25"/>
      <c r="L176" s="19">
        <f t="shared" ref="L176" si="73">SUM(L167:L175)</f>
        <v>68.73</v>
      </c>
    </row>
    <row r="177" spans="1:12" ht="15" x14ac:dyDescent="0.25">
      <c r="A177" s="26">
        <f>A167</f>
        <v>2</v>
      </c>
      <c r="B177" s="13">
        <f>B167</f>
        <v>4</v>
      </c>
      <c r="C177" s="10" t="s">
        <v>25</v>
      </c>
      <c r="D177" s="7" t="s">
        <v>26</v>
      </c>
      <c r="E177" s="40"/>
      <c r="F177" s="41"/>
      <c r="G177" s="41"/>
      <c r="H177" s="41"/>
      <c r="I177" s="41"/>
      <c r="J177" s="41"/>
      <c r="K177" s="42"/>
      <c r="L177" s="41"/>
    </row>
    <row r="178" spans="1:12" ht="15" x14ac:dyDescent="0.25">
      <c r="A178" s="23"/>
      <c r="B178" s="15"/>
      <c r="C178" s="11"/>
      <c r="D178" s="7" t="s">
        <v>27</v>
      </c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3"/>
      <c r="B179" s="15"/>
      <c r="C179" s="11"/>
      <c r="D179" s="7" t="s">
        <v>28</v>
      </c>
      <c r="E179" s="40"/>
      <c r="F179" s="41"/>
      <c r="G179" s="41"/>
      <c r="H179" s="41"/>
      <c r="I179" s="41"/>
      <c r="J179" s="41"/>
      <c r="K179" s="42"/>
      <c r="L179" s="41"/>
    </row>
    <row r="180" spans="1:12" ht="15" x14ac:dyDescent="0.25">
      <c r="A180" s="23"/>
      <c r="B180" s="15"/>
      <c r="C180" s="11"/>
      <c r="D180" s="7" t="s">
        <v>29</v>
      </c>
      <c r="E180" s="40"/>
      <c r="F180" s="41"/>
      <c r="G180" s="41"/>
      <c r="H180" s="41"/>
      <c r="I180" s="41"/>
      <c r="J180" s="41"/>
      <c r="K180" s="42"/>
      <c r="L180" s="41"/>
    </row>
    <row r="181" spans="1:12" ht="15" x14ac:dyDescent="0.25">
      <c r="A181" s="23"/>
      <c r="B181" s="15"/>
      <c r="C181" s="11"/>
      <c r="D181" s="7" t="s">
        <v>30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7" t="s">
        <v>31</v>
      </c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7" t="s">
        <v>32</v>
      </c>
      <c r="E183" s="40"/>
      <c r="F183" s="41"/>
      <c r="G183" s="41"/>
      <c r="H183" s="41"/>
      <c r="I183" s="41"/>
      <c r="J183" s="41"/>
      <c r="K183" s="42"/>
      <c r="L183" s="41"/>
    </row>
    <row r="184" spans="1:12" ht="15" x14ac:dyDescent="0.25">
      <c r="A184" s="23"/>
      <c r="B184" s="15"/>
      <c r="C184" s="11"/>
      <c r="D184" s="6"/>
      <c r="E184" s="40"/>
      <c r="F184" s="41"/>
      <c r="G184" s="41"/>
      <c r="H184" s="41"/>
      <c r="I184" s="41"/>
      <c r="J184" s="41"/>
      <c r="K184" s="42"/>
      <c r="L184" s="41"/>
    </row>
    <row r="185" spans="1:12" ht="15" x14ac:dyDescent="0.25">
      <c r="A185" s="23"/>
      <c r="B185" s="15"/>
      <c r="C185" s="11"/>
      <c r="D185" s="6"/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4"/>
      <c r="B186" s="17"/>
      <c r="C186" s="8"/>
      <c r="D186" s="18" t="s">
        <v>33</v>
      </c>
      <c r="E186" s="9"/>
      <c r="F186" s="19">
        <f>SUM(F177:F185)</f>
        <v>0</v>
      </c>
      <c r="G186" s="19">
        <f t="shared" ref="G186:J186" si="74">SUM(G177:G185)</f>
        <v>0</v>
      </c>
      <c r="H186" s="19">
        <f t="shared" si="74"/>
        <v>0</v>
      </c>
      <c r="I186" s="19">
        <f t="shared" si="74"/>
        <v>0</v>
      </c>
      <c r="J186" s="19">
        <f t="shared" si="74"/>
        <v>0</v>
      </c>
      <c r="K186" s="25"/>
      <c r="L186" s="19">
        <f t="shared" ref="L186" si="75">SUM(L177:L185)</f>
        <v>0</v>
      </c>
    </row>
    <row r="187" spans="1:12" ht="15.75" thickBot="1" x14ac:dyDescent="0.25">
      <c r="A187" s="29">
        <f>A167</f>
        <v>2</v>
      </c>
      <c r="B187" s="30">
        <f>B167</f>
        <v>4</v>
      </c>
      <c r="C187" s="153" t="s">
        <v>4</v>
      </c>
      <c r="D187" s="154"/>
      <c r="E187" s="31"/>
      <c r="F187" s="32">
        <f>F176+F186</f>
        <v>750</v>
      </c>
      <c r="G187" s="32">
        <f t="shared" ref="G187" si="76">G176+G186</f>
        <v>28.659124000000002</v>
      </c>
      <c r="H187" s="32">
        <f t="shared" ref="H187" si="77">H176+H186</f>
        <v>31.307275999999998</v>
      </c>
      <c r="I187" s="32">
        <f t="shared" ref="I187" si="78">I176+I186</f>
        <v>102.66602900000001</v>
      </c>
      <c r="J187" s="32">
        <f t="shared" ref="J187:L187" si="79">J176+J186</f>
        <v>809.78614399999992</v>
      </c>
      <c r="K187" s="32"/>
      <c r="L187" s="32">
        <f t="shared" si="79"/>
        <v>68.73</v>
      </c>
    </row>
    <row r="188" spans="1:12" ht="38.25" x14ac:dyDescent="0.25">
      <c r="A188" s="20">
        <v>2</v>
      </c>
      <c r="B188" s="21">
        <v>5</v>
      </c>
      <c r="C188" s="22" t="s">
        <v>20</v>
      </c>
      <c r="D188" s="80" t="s">
        <v>21</v>
      </c>
      <c r="E188" s="87" t="s">
        <v>91</v>
      </c>
      <c r="F188" s="117" t="s">
        <v>92</v>
      </c>
      <c r="G188" s="98">
        <v>4.4848999999999997</v>
      </c>
      <c r="H188" s="98">
        <v>4.2842000000000002</v>
      </c>
      <c r="I188" s="98">
        <v>15.131</v>
      </c>
      <c r="J188" s="90">
        <v>117.023</v>
      </c>
      <c r="K188" s="126">
        <v>112</v>
      </c>
      <c r="L188" s="39">
        <v>9.8800000000000008</v>
      </c>
    </row>
    <row r="189" spans="1:12" ht="25.5" x14ac:dyDescent="0.25">
      <c r="A189" s="23"/>
      <c r="B189" s="15"/>
      <c r="C189" s="11"/>
      <c r="D189" s="75"/>
      <c r="E189" s="87" t="s">
        <v>93</v>
      </c>
      <c r="F189" s="96" t="s">
        <v>94</v>
      </c>
      <c r="G189" s="98">
        <v>15.67</v>
      </c>
      <c r="H189" s="98">
        <v>14.93</v>
      </c>
      <c r="I189" s="98">
        <v>13.47</v>
      </c>
      <c r="J189" s="89">
        <v>251.05</v>
      </c>
      <c r="K189" s="92">
        <v>27</v>
      </c>
      <c r="L189" s="41">
        <v>47.56</v>
      </c>
    </row>
    <row r="190" spans="1:12" ht="25.5" x14ac:dyDescent="0.25">
      <c r="A190" s="23"/>
      <c r="B190" s="15"/>
      <c r="C190" s="11"/>
      <c r="D190" s="101" t="s">
        <v>30</v>
      </c>
      <c r="E190" s="99" t="s">
        <v>70</v>
      </c>
      <c r="F190" s="91">
        <v>180</v>
      </c>
      <c r="G190" s="98">
        <f>0.114*F190/200</f>
        <v>0.1026</v>
      </c>
      <c r="H190" s="97">
        <f>0.0846*F190/200</f>
        <v>7.6139999999999999E-2</v>
      </c>
      <c r="I190" s="122">
        <f>9.8037333*F190/200</f>
        <v>8.8233599699999985</v>
      </c>
      <c r="J190" s="97">
        <f>40.83813333*F190/200</f>
        <v>36.754319996999996</v>
      </c>
      <c r="K190" s="79">
        <v>47</v>
      </c>
      <c r="L190" s="41">
        <v>10.26</v>
      </c>
    </row>
    <row r="191" spans="1:12" ht="15" x14ac:dyDescent="0.25">
      <c r="A191" s="23"/>
      <c r="B191" s="15"/>
      <c r="C191" s="11"/>
      <c r="D191" s="81" t="s">
        <v>23</v>
      </c>
      <c r="E191" s="87" t="s">
        <v>46</v>
      </c>
      <c r="F191" s="117">
        <v>20</v>
      </c>
      <c r="G191" s="89">
        <v>1.32</v>
      </c>
      <c r="H191" s="118">
        <v>0.22</v>
      </c>
      <c r="I191" s="89">
        <v>8.1999999999999993</v>
      </c>
      <c r="J191" s="91">
        <v>40</v>
      </c>
      <c r="K191" s="92">
        <v>115</v>
      </c>
      <c r="L191" s="41">
        <v>1.07</v>
      </c>
    </row>
    <row r="192" spans="1:12" ht="15" x14ac:dyDescent="0.25">
      <c r="A192" s="23"/>
      <c r="B192" s="15"/>
      <c r="C192" s="11"/>
      <c r="D192" s="7"/>
      <c r="E192" s="87" t="s">
        <v>57</v>
      </c>
      <c r="F192" s="91">
        <v>30</v>
      </c>
      <c r="G192" s="89">
        <v>2.25</v>
      </c>
      <c r="H192" s="90">
        <v>0.3</v>
      </c>
      <c r="I192" s="90">
        <v>15.3</v>
      </c>
      <c r="J192" s="91">
        <v>75</v>
      </c>
      <c r="K192" s="92">
        <v>114</v>
      </c>
      <c r="L192" s="41">
        <v>2.7</v>
      </c>
    </row>
    <row r="193" spans="1:12" ht="15" x14ac:dyDescent="0.25">
      <c r="A193" s="23"/>
      <c r="B193" s="15"/>
      <c r="C193" s="11"/>
      <c r="D193" s="81" t="s">
        <v>24</v>
      </c>
      <c r="E193" s="99" t="s">
        <v>64</v>
      </c>
      <c r="F193" s="91">
        <v>150</v>
      </c>
      <c r="G193" s="90">
        <v>0.6</v>
      </c>
      <c r="H193" s="90">
        <v>0.6</v>
      </c>
      <c r="I193" s="90">
        <v>14.7</v>
      </c>
      <c r="J193" s="100">
        <v>70.5</v>
      </c>
      <c r="K193" s="92">
        <v>847</v>
      </c>
      <c r="L193" s="41">
        <v>15.1</v>
      </c>
    </row>
    <row r="194" spans="1:12" ht="15" x14ac:dyDescent="0.25">
      <c r="A194" s="23"/>
      <c r="B194" s="15"/>
      <c r="C194" s="11"/>
      <c r="D194" s="6"/>
      <c r="E194" s="102" t="s">
        <v>78</v>
      </c>
      <c r="F194" s="103">
        <v>60</v>
      </c>
      <c r="G194" s="104">
        <v>0.4</v>
      </c>
      <c r="H194" s="104">
        <v>0.06</v>
      </c>
      <c r="I194" s="104">
        <v>1.1399999999999999</v>
      </c>
      <c r="J194" s="105">
        <v>6.6</v>
      </c>
      <c r="K194" s="106">
        <v>15</v>
      </c>
      <c r="L194" s="41">
        <v>7.28</v>
      </c>
    </row>
    <row r="195" spans="1:12" ht="15" x14ac:dyDescent="0.25">
      <c r="A195" s="23"/>
      <c r="B195" s="15"/>
      <c r="C195" s="11"/>
      <c r="D195" s="6"/>
      <c r="E195" s="40"/>
      <c r="F195" s="41"/>
      <c r="G195" s="41"/>
      <c r="H195" s="41"/>
      <c r="I195" s="41"/>
      <c r="J195" s="41"/>
      <c r="K195" s="42"/>
      <c r="L195" s="41"/>
    </row>
    <row r="196" spans="1:12" ht="15.75" customHeight="1" x14ac:dyDescent="0.25">
      <c r="A196" s="24"/>
      <c r="B196" s="17"/>
      <c r="C196" s="8"/>
      <c r="D196" s="18" t="s">
        <v>33</v>
      </c>
      <c r="E196" s="9"/>
      <c r="F196" s="19">
        <v>800</v>
      </c>
      <c r="G196" s="19">
        <f t="shared" ref="G196:J196" si="80">SUM(G188:G195)</f>
        <v>24.827499999999997</v>
      </c>
      <c r="H196" s="19">
        <f t="shared" si="80"/>
        <v>20.470339999999997</v>
      </c>
      <c r="I196" s="19">
        <f t="shared" si="80"/>
        <v>76.764359970000001</v>
      </c>
      <c r="J196" s="19">
        <f t="shared" si="80"/>
        <v>596.92731999699993</v>
      </c>
      <c r="K196" s="25"/>
      <c r="L196" s="19">
        <f t="shared" ref="L196" si="81">SUM(L188:L195)</f>
        <v>93.85</v>
      </c>
    </row>
    <row r="197" spans="1:12" ht="15" x14ac:dyDescent="0.25">
      <c r="A197" s="26">
        <f>A188</f>
        <v>2</v>
      </c>
      <c r="B197" s="13">
        <f>B188</f>
        <v>5</v>
      </c>
      <c r="C197" s="10" t="s">
        <v>25</v>
      </c>
      <c r="D197" s="7" t="s">
        <v>26</v>
      </c>
      <c r="E197" s="40"/>
      <c r="F197" s="41"/>
      <c r="G197" s="41"/>
      <c r="H197" s="41"/>
      <c r="I197" s="41"/>
      <c r="J197" s="41"/>
      <c r="K197" s="42"/>
      <c r="L197" s="41"/>
    </row>
    <row r="198" spans="1:12" ht="15" x14ac:dyDescent="0.25">
      <c r="A198" s="23"/>
      <c r="B198" s="15"/>
      <c r="C198" s="11"/>
      <c r="D198" s="7" t="s">
        <v>27</v>
      </c>
      <c r="E198" s="40"/>
      <c r="F198" s="41"/>
      <c r="G198" s="41"/>
      <c r="H198" s="41"/>
      <c r="I198" s="41"/>
      <c r="J198" s="41"/>
      <c r="K198" s="42"/>
      <c r="L198" s="41"/>
    </row>
    <row r="199" spans="1:12" ht="15" x14ac:dyDescent="0.25">
      <c r="A199" s="23"/>
      <c r="B199" s="15"/>
      <c r="C199" s="11"/>
      <c r="D199" s="7" t="s">
        <v>28</v>
      </c>
      <c r="E199" s="40"/>
      <c r="F199" s="41"/>
      <c r="G199" s="41"/>
      <c r="H199" s="41"/>
      <c r="I199" s="41"/>
      <c r="J199" s="41"/>
      <c r="K199" s="42"/>
      <c r="L199" s="41"/>
    </row>
    <row r="200" spans="1:12" ht="15" x14ac:dyDescent="0.25">
      <c r="A200" s="23"/>
      <c r="B200" s="15"/>
      <c r="C200" s="11"/>
      <c r="D200" s="7" t="s">
        <v>29</v>
      </c>
      <c r="E200" s="40"/>
      <c r="F200" s="41"/>
      <c r="G200" s="41"/>
      <c r="H200" s="41"/>
      <c r="I200" s="41"/>
      <c r="J200" s="41"/>
      <c r="K200" s="42"/>
      <c r="L200" s="41"/>
    </row>
    <row r="201" spans="1:12" ht="15" x14ac:dyDescent="0.25">
      <c r="A201" s="23"/>
      <c r="B201" s="15"/>
      <c r="C201" s="11"/>
      <c r="D201" s="7" t="s">
        <v>30</v>
      </c>
      <c r="E201" s="40"/>
      <c r="F201" s="41"/>
      <c r="G201" s="41"/>
      <c r="H201" s="41"/>
      <c r="I201" s="41"/>
      <c r="J201" s="41"/>
      <c r="K201" s="42"/>
      <c r="L201" s="41"/>
    </row>
    <row r="202" spans="1:12" ht="15" x14ac:dyDescent="0.25">
      <c r="A202" s="23"/>
      <c r="B202" s="15"/>
      <c r="C202" s="11"/>
      <c r="D202" s="7" t="s">
        <v>31</v>
      </c>
      <c r="E202" s="40"/>
      <c r="F202" s="41"/>
      <c r="G202" s="41"/>
      <c r="H202" s="41"/>
      <c r="I202" s="41"/>
      <c r="J202" s="41"/>
      <c r="K202" s="42"/>
      <c r="L202" s="41"/>
    </row>
    <row r="203" spans="1:12" ht="15" x14ac:dyDescent="0.25">
      <c r="A203" s="23"/>
      <c r="B203" s="15"/>
      <c r="C203" s="11"/>
      <c r="D203" s="7" t="s">
        <v>32</v>
      </c>
      <c r="E203" s="40"/>
      <c r="F203" s="41"/>
      <c r="G203" s="41"/>
      <c r="H203" s="41"/>
      <c r="I203" s="41"/>
      <c r="J203" s="41"/>
      <c r="K203" s="42"/>
      <c r="L203" s="41"/>
    </row>
    <row r="204" spans="1:12" ht="15" x14ac:dyDescent="0.25">
      <c r="A204" s="23"/>
      <c r="B204" s="15"/>
      <c r="C204" s="11"/>
      <c r="D204" s="6"/>
      <c r="E204" s="40"/>
      <c r="F204" s="41"/>
      <c r="G204" s="41"/>
      <c r="H204" s="41"/>
      <c r="I204" s="41"/>
      <c r="J204" s="41"/>
      <c r="K204" s="42"/>
      <c r="L204" s="41"/>
    </row>
    <row r="205" spans="1:12" ht="15" x14ac:dyDescent="0.25">
      <c r="A205" s="23"/>
      <c r="B205" s="15"/>
      <c r="C205" s="11"/>
      <c r="D205" s="6"/>
      <c r="E205" s="40"/>
      <c r="F205" s="41"/>
      <c r="G205" s="41"/>
      <c r="H205" s="41"/>
      <c r="I205" s="41"/>
      <c r="J205" s="41"/>
      <c r="K205" s="42"/>
      <c r="L205" s="41"/>
    </row>
    <row r="206" spans="1:12" ht="15" x14ac:dyDescent="0.25">
      <c r="A206" s="24"/>
      <c r="B206" s="17"/>
      <c r="C206" s="8"/>
      <c r="D206" s="18" t="s">
        <v>33</v>
      </c>
      <c r="E206" s="9"/>
      <c r="F206" s="19">
        <f>SUM(F197:F205)</f>
        <v>0</v>
      </c>
      <c r="G206" s="19">
        <f t="shared" ref="G206:J206" si="82">SUM(G197:G205)</f>
        <v>0</v>
      </c>
      <c r="H206" s="19">
        <f t="shared" si="82"/>
        <v>0</v>
      </c>
      <c r="I206" s="19">
        <f t="shared" si="82"/>
        <v>0</v>
      </c>
      <c r="J206" s="19">
        <f t="shared" si="82"/>
        <v>0</v>
      </c>
      <c r="K206" s="25"/>
      <c r="L206" s="19">
        <f t="shared" ref="L206" si="83">SUM(L197:L205)</f>
        <v>0</v>
      </c>
    </row>
    <row r="207" spans="1:12" ht="15" x14ac:dyDescent="0.2">
      <c r="A207" s="29">
        <f>A188</f>
        <v>2</v>
      </c>
      <c r="B207" s="30">
        <f>B188</f>
        <v>5</v>
      </c>
      <c r="C207" s="153" t="s">
        <v>4</v>
      </c>
      <c r="D207" s="154"/>
      <c r="E207" s="31"/>
      <c r="F207" s="32">
        <f>F196+F206</f>
        <v>800</v>
      </c>
      <c r="G207" s="32">
        <f t="shared" ref="G207" si="84">G196+G206</f>
        <v>24.827499999999997</v>
      </c>
      <c r="H207" s="32">
        <f t="shared" ref="H207" si="85">H196+H206</f>
        <v>20.470339999999997</v>
      </c>
      <c r="I207" s="32">
        <f t="shared" ref="I207" si="86">I196+I206</f>
        <v>76.764359970000001</v>
      </c>
      <c r="J207" s="32">
        <f t="shared" ref="J207:L207" si="87">J196+J206</f>
        <v>596.92731999699993</v>
      </c>
      <c r="K207" s="32"/>
      <c r="L207" s="32">
        <f t="shared" si="87"/>
        <v>93.85</v>
      </c>
    </row>
    <row r="208" spans="1:12" x14ac:dyDescent="0.2">
      <c r="A208" s="27"/>
      <c r="B208" s="28"/>
      <c r="C208" s="155" t="s">
        <v>5</v>
      </c>
      <c r="D208" s="155"/>
      <c r="E208" s="155"/>
      <c r="F208" s="34">
        <f>(F26+F47+F66+F87+F106+F125+F146+F166+F187+F207)/(IF(F26=0,0,1)+IF(F47=0,0,1)+IF(F66=0,0,1)+IF(F87=0,0,1)+IF(F106=0,0,1)+IF(F125=0,0,1)+IF(F146=0,0,1)+IF(F166=0,0,1)+IF(F187=0,0,1)+IF(F207=0,0,1))</f>
        <v>754</v>
      </c>
      <c r="G208" s="34">
        <f>(G26+G47+G66+G87+G106+G125+G146+G166+G187+G207)/(IF(G26=0,0,1)+IF(G47=0,0,1)+IF(G66=0,0,1)+IF(G87=0,0,1)+IF(G106=0,0,1)+IF(G125=0,0,1)+IF(G146=0,0,1)+IF(G166=0,0,1)+IF(G187=0,0,1)+IF(G207=0,0,1))</f>
        <v>24.936251840000001</v>
      </c>
      <c r="H208" s="34">
        <f>(H26+H47+H66+H87+H106+H125+H146+H166+H187+H207)/(IF(H26=0,0,1)+IF(H47=0,0,1)+IF(H66=0,0,1)+IF(H87=0,0,1)+IF(H106=0,0,1)+IF(H125=0,0,1)+IF(H146=0,0,1)+IF(H166=0,0,1)+IF(H187=0,0,1)+IF(H207=0,0,1))</f>
        <v>22.445945107999997</v>
      </c>
      <c r="I208" s="34">
        <f>(I26+I47+I66+I87+I106+I125+I146+I166+I187+I207)/(IF(I26=0,0,1)+IF(I47=0,0,1)+IF(I66=0,0,1)+IF(I87=0,0,1)+IF(I106=0,0,1)+IF(I125=0,0,1)+IF(I146=0,0,1)+IF(I166=0,0,1)+IF(I187=0,0,1)+IF(I207=0,0,1))</f>
        <v>88.281055518000002</v>
      </c>
      <c r="J208" s="34">
        <f>(J26+J47+J66+J87+J106+J125+J146+J166+J187+J207)/(IF(J26=0,0,1)+IF(J47=0,0,1)+IF(J66=0,0,1)+IF(J87=0,0,1)+IF(J106=0,0,1)+IF(J125=0,0,1)+IF(J146=0,0,1)+IF(J166=0,0,1)+IF(J187=0,0,1)+IF(J207=0,0,1))</f>
        <v>659.48854612740001</v>
      </c>
      <c r="K208" s="34"/>
      <c r="L208" s="34">
        <f>(L26+L47+L66+L87+L106+L125+L146+L166+L187+L207)/(IF(L26=0,0,1)+IF(L47=0,0,1)+IF(L66=0,0,1)+IF(L87=0,0,1)+IF(L106=0,0,1)+IF(L125=0,0,1)+IF(L146=0,0,1)+IF(L166=0,0,1)+IF(L187=0,0,1)+IF(L207=0,0,1))</f>
        <v>77.828000000000003</v>
      </c>
    </row>
  </sheetData>
  <mergeCells count="14">
    <mergeCell ref="C87:D87"/>
    <mergeCell ref="C106:D106"/>
    <mergeCell ref="C26:D26"/>
    <mergeCell ref="C208:E208"/>
    <mergeCell ref="C207:D207"/>
    <mergeCell ref="C125:D125"/>
    <mergeCell ref="C146:D146"/>
    <mergeCell ref="C166:D166"/>
    <mergeCell ref="C187:D187"/>
    <mergeCell ref="C1:E1"/>
    <mergeCell ref="H1:K1"/>
    <mergeCell ref="H2:K2"/>
    <mergeCell ref="C47:D47"/>
    <mergeCell ref="C66:D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2024-04-05T06:43:28Z</dcterms:modified>
</cp:coreProperties>
</file>