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Столовая 2024\НОВОЕ НА САЙТ ПИТАНИЕ\"/>
    </mc:Choice>
  </mc:AlternateContent>
  <bookViews>
    <workbookView xWindow="0" yWindow="0" windowWidth="24000" windowHeight="96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28" i="1" l="1"/>
  <c r="I128" i="1"/>
  <c r="H128" i="1"/>
  <c r="G128" i="1"/>
  <c r="J88" i="1"/>
  <c r="I88" i="1"/>
  <c r="H88" i="1"/>
  <c r="G88" i="1"/>
  <c r="J189" i="1" l="1"/>
  <c r="I189" i="1"/>
  <c r="H189" i="1"/>
  <c r="G189" i="1"/>
  <c r="J169" i="1"/>
  <c r="I169" i="1"/>
  <c r="H169" i="1"/>
  <c r="G169" i="1"/>
  <c r="J150" i="1"/>
  <c r="I150" i="1"/>
  <c r="H150" i="1"/>
  <c r="G150" i="1"/>
  <c r="J108" i="1"/>
  <c r="I108" i="1"/>
  <c r="H108" i="1"/>
  <c r="G108" i="1"/>
  <c r="I106" i="1"/>
  <c r="H106" i="1"/>
  <c r="G106" i="1"/>
  <c r="J69" i="1"/>
  <c r="I69" i="1"/>
  <c r="H69" i="1"/>
  <c r="G69" i="1"/>
  <c r="B207" i="1" l="1"/>
  <c r="A207" i="1"/>
  <c r="L205" i="1"/>
  <c r="J205" i="1"/>
  <c r="I205" i="1"/>
  <c r="H205" i="1"/>
  <c r="G205" i="1"/>
  <c r="F205" i="1"/>
  <c r="B197" i="1"/>
  <c r="A197" i="1"/>
  <c r="L195" i="1"/>
  <c r="L206" i="1" s="1"/>
  <c r="J195" i="1"/>
  <c r="J206" i="1" s="1"/>
  <c r="I195" i="1"/>
  <c r="I206" i="1" s="1"/>
  <c r="H195" i="1"/>
  <c r="H206" i="1" s="1"/>
  <c r="G195" i="1"/>
  <c r="G206" i="1" s="1"/>
  <c r="F206" i="1"/>
  <c r="B187" i="1"/>
  <c r="A187" i="1"/>
  <c r="L185" i="1"/>
  <c r="J185" i="1"/>
  <c r="I185" i="1"/>
  <c r="H185" i="1"/>
  <c r="G185" i="1"/>
  <c r="F185" i="1"/>
  <c r="B177" i="1"/>
  <c r="A177" i="1"/>
  <c r="L175" i="1"/>
  <c r="L186" i="1" s="1"/>
  <c r="J175" i="1"/>
  <c r="J186" i="1" s="1"/>
  <c r="I175" i="1"/>
  <c r="I186" i="1" s="1"/>
  <c r="H175" i="1"/>
  <c r="H186" i="1" s="1"/>
  <c r="G175" i="1"/>
  <c r="G186" i="1" s="1"/>
  <c r="F186" i="1"/>
  <c r="B166" i="1"/>
  <c r="A166" i="1"/>
  <c r="L164" i="1"/>
  <c r="J164" i="1"/>
  <c r="I164" i="1"/>
  <c r="H164" i="1"/>
  <c r="G164" i="1"/>
  <c r="F164" i="1"/>
  <c r="B156" i="1"/>
  <c r="A156" i="1"/>
  <c r="L154" i="1"/>
  <c r="L165" i="1" s="1"/>
  <c r="J154" i="1"/>
  <c r="J165" i="1" s="1"/>
  <c r="I154" i="1"/>
  <c r="I165" i="1" s="1"/>
  <c r="H154" i="1"/>
  <c r="H165" i="1" s="1"/>
  <c r="G154" i="1"/>
  <c r="G165" i="1" s="1"/>
  <c r="F165" i="1"/>
  <c r="B146" i="1"/>
  <c r="A146" i="1"/>
  <c r="L144" i="1"/>
  <c r="J144" i="1"/>
  <c r="I144" i="1"/>
  <c r="H144" i="1"/>
  <c r="G144" i="1"/>
  <c r="F144" i="1"/>
  <c r="B136" i="1"/>
  <c r="A136" i="1"/>
  <c r="L134" i="1"/>
  <c r="L145" i="1" s="1"/>
  <c r="J134" i="1"/>
  <c r="J145" i="1" s="1"/>
  <c r="I134" i="1"/>
  <c r="I145" i="1" s="1"/>
  <c r="H134" i="1"/>
  <c r="H145" i="1" s="1"/>
  <c r="G134" i="1"/>
  <c r="G145" i="1" s="1"/>
  <c r="F145" i="1"/>
  <c r="B125" i="1"/>
  <c r="A125" i="1"/>
  <c r="L123" i="1"/>
  <c r="J123" i="1"/>
  <c r="I123" i="1"/>
  <c r="H123" i="1"/>
  <c r="G123" i="1"/>
  <c r="F123" i="1"/>
  <c r="A115" i="1"/>
  <c r="L113" i="1"/>
  <c r="J113" i="1"/>
  <c r="J124" i="1" s="1"/>
  <c r="I113" i="1"/>
  <c r="H113" i="1"/>
  <c r="H124" i="1" s="1"/>
  <c r="G113" i="1"/>
  <c r="F124" i="1"/>
  <c r="B106" i="1"/>
  <c r="A106" i="1"/>
  <c r="L104" i="1"/>
  <c r="J104" i="1"/>
  <c r="I104" i="1"/>
  <c r="H104" i="1"/>
  <c r="G104" i="1"/>
  <c r="F104" i="1"/>
  <c r="B96" i="1"/>
  <c r="A96" i="1"/>
  <c r="L94" i="1"/>
  <c r="L105" i="1" s="1"/>
  <c r="J94" i="1"/>
  <c r="J105" i="1" s="1"/>
  <c r="I94" i="1"/>
  <c r="I105" i="1" s="1"/>
  <c r="H94" i="1"/>
  <c r="H105" i="1" s="1"/>
  <c r="G94" i="1"/>
  <c r="G105" i="1" s="1"/>
  <c r="F105" i="1"/>
  <c r="B87" i="1"/>
  <c r="A87" i="1"/>
  <c r="L85" i="1"/>
  <c r="J85" i="1"/>
  <c r="I85" i="1"/>
  <c r="H85" i="1"/>
  <c r="G85" i="1"/>
  <c r="F85" i="1"/>
  <c r="B77" i="1"/>
  <c r="A77" i="1"/>
  <c r="L75" i="1"/>
  <c r="L86" i="1" s="1"/>
  <c r="J75" i="1"/>
  <c r="J86" i="1" s="1"/>
  <c r="I75" i="1"/>
  <c r="I86" i="1" s="1"/>
  <c r="H75" i="1"/>
  <c r="H86" i="1" s="1"/>
  <c r="G75" i="1"/>
  <c r="G86" i="1" s="1"/>
  <c r="F86" i="1"/>
  <c r="B66" i="1"/>
  <c r="A66" i="1"/>
  <c r="L64" i="1"/>
  <c r="J64" i="1"/>
  <c r="I64" i="1"/>
  <c r="H64" i="1"/>
  <c r="G64" i="1"/>
  <c r="F64" i="1"/>
  <c r="B56" i="1"/>
  <c r="A56" i="1"/>
  <c r="L54" i="1"/>
  <c r="L65" i="1" s="1"/>
  <c r="J54" i="1"/>
  <c r="J65" i="1" s="1"/>
  <c r="I54" i="1"/>
  <c r="I65" i="1" s="1"/>
  <c r="H54" i="1"/>
  <c r="H65" i="1" s="1"/>
  <c r="G54" i="1"/>
  <c r="G65" i="1" s="1"/>
  <c r="F65" i="1"/>
  <c r="B47" i="1"/>
  <c r="A47" i="1"/>
  <c r="L45" i="1"/>
  <c r="J45" i="1"/>
  <c r="I45" i="1"/>
  <c r="H45" i="1"/>
  <c r="G45" i="1"/>
  <c r="F45" i="1"/>
  <c r="B37" i="1"/>
  <c r="A37" i="1"/>
  <c r="L35" i="1"/>
  <c r="L46" i="1" s="1"/>
  <c r="J35" i="1"/>
  <c r="J46" i="1" s="1"/>
  <c r="I35" i="1"/>
  <c r="I46" i="1" s="1"/>
  <c r="H35" i="1"/>
  <c r="H46" i="1" s="1"/>
  <c r="G35" i="1"/>
  <c r="G46" i="1" s="1"/>
  <c r="F46" i="1"/>
  <c r="B26" i="1"/>
  <c r="A26" i="1"/>
  <c r="L25" i="1"/>
  <c r="J25" i="1"/>
  <c r="I25" i="1"/>
  <c r="H25" i="1"/>
  <c r="G25" i="1"/>
  <c r="F25" i="1"/>
  <c r="B16" i="1"/>
  <c r="A16" i="1"/>
  <c r="L15" i="1"/>
  <c r="L26" i="1" s="1"/>
  <c r="J15" i="1"/>
  <c r="J26" i="1" s="1"/>
  <c r="I15" i="1"/>
  <c r="I26" i="1" s="1"/>
  <c r="H15" i="1"/>
  <c r="H26" i="1" s="1"/>
  <c r="G15" i="1"/>
  <c r="G26" i="1" s="1"/>
  <c r="F26" i="1"/>
  <c r="G124" i="1" l="1"/>
  <c r="I124" i="1"/>
  <c r="I207" i="1" s="1"/>
  <c r="L124" i="1"/>
  <c r="L207" i="1" s="1"/>
  <c r="H207" i="1"/>
  <c r="F207" i="1"/>
  <c r="J207" i="1"/>
  <c r="G207" i="1"/>
</calcChain>
</file>

<file path=xl/sharedStrings.xml><?xml version="1.0" encoding="utf-8"?>
<sst xmlns="http://schemas.openxmlformats.org/spreadsheetml/2006/main" count="267" uniqueCount="92">
  <si>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</si>
  <si>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</si>
  <si>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</si>
  <si>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</si>
  <si>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</si>
  <si>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</si>
  <si>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</si>
  <si>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</si>
  <si>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</si>
  <si>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</si>
  <si>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</si>
  <si>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</si>
  <si>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</si>
  <si>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</si>
  <si>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</si>
  <si>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</si>
  <si>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</si>
  <si>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</si>
  <si>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</si>
  <si>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</si>
  <si>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</si>
  <si>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</si>
  <si>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</si>
  <si>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</si>
  <si>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</si>
  <si>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</si>
  <si>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</si>
  <si>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</si>
  <si>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</si>
  <si>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</si>
  <si>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</si>
  <si>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</si>
  <si>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</si>
  <si>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</si>
  <si>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</si>
  <si>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</si>
  <si>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</si>
  <si>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</si>
  <si>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</si>
  <si>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Муравьихинская средняя школа</t>
  </si>
  <si>
    <t>директор</t>
  </si>
  <si>
    <t>Чанаева Светлана Васильевна</t>
  </si>
  <si>
    <t>Щи из св. капусты с говядиной, со сметаной</t>
  </si>
  <si>
    <t>Компот из кураги с вит С (курага, сахар-песок)</t>
  </si>
  <si>
    <t>Хлеб ржаной</t>
  </si>
  <si>
    <t>закуски</t>
  </si>
  <si>
    <t>Салат из свеклы</t>
  </si>
  <si>
    <t>Омлет натуральный (яйцо, молоко, соль йод.</t>
  </si>
  <si>
    <t>Бутерброд с сыром (сыр Российский, хлеб)</t>
  </si>
  <si>
    <t>Закуска порционная горошек консервированный</t>
  </si>
  <si>
    <t>Борщ с капустой и картофелем, с мясом,
сметаной(картофель, капуста, морковь, лук репч., томат паста, масло раст., соль йодир., говядина отв., сметана)</t>
  </si>
  <si>
    <t>Кисель  с витамином С</t>
  </si>
  <si>
    <t xml:space="preserve">Хлеб пшеничный </t>
  </si>
  <si>
    <t>Каша молочная пшенная с маслом(пшено, молоко, сахар песок, масло слив., соль йодиров.)</t>
  </si>
  <si>
    <t>150/5</t>
  </si>
  <si>
    <t>Молоко порционное обогащенное "Волшебная долина"</t>
  </si>
  <si>
    <t>0</t>
  </si>
  <si>
    <t>Оладьи со сгущенным молоком</t>
  </si>
  <si>
    <t>Фрукт (яблоко)</t>
  </si>
  <si>
    <t>Закуска порционная(овощи по сезону)</t>
  </si>
  <si>
    <t>Суп картофельный с курицей (курица, картофель,лук репчатый, морковь, масло подсолнечное, соль йод.)</t>
  </si>
  <si>
    <t>Гуляш из говядины (говядина, морковь, лук репч.,томат паста, масло слив., соль йод.)</t>
  </si>
  <si>
    <r>
      <rPr>
        <sz val="10"/>
        <rFont val="Calibri"/>
        <family val="2"/>
        <charset val="204"/>
        <scheme val="minor"/>
      </rPr>
      <t>Гарнир каша гречневая рассыпчатая (крупа
гречневая, масло сливочное, соль йод.)</t>
    </r>
  </si>
  <si>
    <t>Компот из свежих груш (груши свежие, сахар-песок, лимонная кислота)</t>
  </si>
  <si>
    <r>
      <rPr>
        <sz val="10"/>
        <rFont val="Calibri"/>
        <family val="2"/>
        <charset val="204"/>
        <scheme val="minor"/>
      </rPr>
      <t>Суп молочный с вермишелью (молоко, вода,
вермишель, масло сл, сахар-песок)</t>
    </r>
  </si>
  <si>
    <t>Какао–напиток (какао порошок, сахар-песок, молоко)</t>
  </si>
  <si>
    <t>Кисломолочный напиток (ряженка 2,5%)</t>
  </si>
  <si>
    <t>Фрукт (груша)</t>
  </si>
  <si>
    <t>Каша молочная гречневая (кр.гречневая, молоко, сахар-песок, соль йодир.)</t>
  </si>
  <si>
    <t>Чай с молоком (чай, молоко)</t>
  </si>
  <si>
    <t>Закуска порционная(огурцы по сезону)</t>
  </si>
  <si>
    <t>Суп картофельный с бобовыми, с говядиной (картофель, горох, морковь, лук репч., масло раст., говядина)</t>
  </si>
  <si>
    <t>Котлета рыбная (минтай, хлеб пш., сухари панир., масло растит.. соль йодир.,)</t>
  </si>
  <si>
    <t>Пюре картофельное (картофель, молоко, масло слив., соль йод.)</t>
  </si>
  <si>
    <t>Компот из свежих плодов (яблоки свежие, сахар-песок, лимонная кислота)</t>
  </si>
  <si>
    <t>Щи из св. капусты с говядиной, со сметаной,
зеленью  (говядина, картофель, капуста, морковь, лук репч., томат паста, масло раст., соль йод., сметана)</t>
  </si>
  <si>
    <r>
      <t>Запеканка из творога</t>
    </r>
    <r>
      <rPr>
        <sz val="10"/>
        <color indexed="8"/>
        <rFont val="Calibri"/>
        <family val="2"/>
        <charset val="204"/>
        <scheme val="minor"/>
      </rPr>
      <t xml:space="preserve"> со сгущенным молоком (творог, яйца, мука пшеничная, сахар-песок, масло подсолнечное, сгущ. молоко)</t>
    </r>
  </si>
  <si>
    <t>Салат из квашенной капусты(капуста квашенная, лук репчатый, сахар, масло растительное)</t>
  </si>
  <si>
    <t>Суп картофельный с рыбными консервами и перловой крупой (консервы рыбные, картофель, крупа перловая,  морковь, лук репчатый, масло раст., соль йодированная)</t>
  </si>
  <si>
    <t>Биточки паровые из курицы (курица, хлеб пшеничный, молоко, масло сливочное, соль йодированное)</t>
  </si>
  <si>
    <t>Рис отварной (крупа рисовая, масло слив., соль йодир.)</t>
  </si>
  <si>
    <r>
      <rPr>
        <sz val="10"/>
        <rFont val="Calibri"/>
        <family val="2"/>
        <charset val="204"/>
        <scheme val="minor"/>
      </rPr>
      <t>Какао–напиток (какао порошок, сахар-песок,
молоко)</t>
    </r>
  </si>
  <si>
    <t>Суп картофельный с макаронными изделиями с курицей(курица, картофель, макаронные изделия, лук репч., морковь, масло подсолн., соль йодиров.)</t>
  </si>
  <si>
    <t>Жаркое по -домашнему(говядина, картофель, лук репчатый, морковь, томат.паста, масло подсолн., соль йодиров.)</t>
  </si>
  <si>
    <t>150</t>
  </si>
  <si>
    <t>кисломолочный напиток</t>
  </si>
  <si>
    <t>бутерброд</t>
  </si>
  <si>
    <t>хлеб рж.</t>
  </si>
  <si>
    <t>хлеб пшен.</t>
  </si>
  <si>
    <t>фрукт</t>
  </si>
  <si>
    <t>120</t>
  </si>
  <si>
    <t>Птица тушеная с капустой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</si>
</sst>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0"/>
    <numFmt numFmtId="165" formatCode="0.0"/>
    <numFmt numFmtId="166" formatCode="0.0000"/>
    <numFmt numFmtId="167" formatCode="0.000000"/>
    <numFmt numFmtId="168" formatCode="0.00000"/>
    <numFmt numFmtId="169" formatCode="0.0000000"/>
    <numFmt numFmtId="170" formatCode="0.0000000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indexed="8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8" fillId="0" borderId="0"/>
    <xf numFmtId="0" fontId="18" fillId="0" borderId="0"/>
  </cellStyleXfs>
  <cellXfs count="179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9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0" borderId="22" xfId="0" applyFont="1" applyFill="1" applyBorder="1" applyAlignment="1" applyProtection="1">
      <alignment horizontal="center" vertical="center" wrapText="1"/>
      <protection locked="0"/>
    </xf>
    <xf numFmtId="164" fontId="15" fillId="0" borderId="22" xfId="0" applyNumberFormat="1" applyFont="1" applyFill="1" applyBorder="1" applyAlignment="1" applyProtection="1">
      <alignment horizontal="center" vertical="center" shrinkToFit="1"/>
      <protection locked="0"/>
    </xf>
    <xf numFmtId="2" fontId="15" fillId="0" borderId="22" xfId="0" applyNumberFormat="1" applyFont="1" applyFill="1" applyBorder="1" applyAlignment="1" applyProtection="1">
      <alignment horizontal="center" vertical="center" shrinkToFit="1"/>
      <protection locked="0"/>
    </xf>
    <xf numFmtId="165" fontId="15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22" xfId="0" applyFont="1" applyFill="1" applyBorder="1" applyAlignment="1" applyProtection="1">
      <alignment horizontal="center" vertical="center" wrapText="1"/>
      <protection locked="0"/>
    </xf>
    <xf numFmtId="1" fontId="15" fillId="0" borderId="22" xfId="0" applyNumberFormat="1" applyFont="1" applyBorder="1" applyAlignment="1" applyProtection="1">
      <alignment horizontal="center" vertical="center" shrinkToFit="1"/>
      <protection locked="0"/>
    </xf>
    <xf numFmtId="2" fontId="15" fillId="0" borderId="22" xfId="0" applyNumberFormat="1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4" fillId="0" borderId="22" xfId="0" applyFont="1" applyBorder="1" applyAlignment="1" applyProtection="1">
      <alignment horizontal="left" vertical="top" wrapText="1"/>
      <protection locked="0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164" fontId="15" fillId="0" borderId="23" xfId="0" applyNumberFormat="1" applyFont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Protection="1">
      <protection locked="0"/>
    </xf>
    <xf numFmtId="165" fontId="15" fillId="0" borderId="22" xfId="0" applyNumberFormat="1" applyFont="1" applyBorder="1" applyAlignment="1" applyProtection="1">
      <alignment horizontal="center" vertical="center" shrinkToFit="1"/>
      <protection locked="0"/>
    </xf>
    <xf numFmtId="0" fontId="14" fillId="0" borderId="22" xfId="1" applyFont="1" applyFill="1" applyBorder="1" applyAlignment="1" applyProtection="1">
      <alignment horizontal="left" vertical="top" wrapText="1"/>
      <protection locked="0"/>
    </xf>
    <xf numFmtId="0" fontId="14" fillId="0" borderId="22" xfId="1" applyFont="1" applyFill="1" applyBorder="1" applyAlignment="1" applyProtection="1">
      <alignment horizontal="center" vertical="center" wrapText="1"/>
      <protection locked="0"/>
    </xf>
    <xf numFmtId="164" fontId="15" fillId="0" borderId="22" xfId="1" applyNumberFormat="1" applyFont="1" applyFill="1" applyBorder="1" applyAlignment="1" applyProtection="1">
      <alignment horizontal="center" vertical="center" shrinkToFit="1"/>
      <protection locked="0"/>
    </xf>
    <xf numFmtId="2" fontId="15" fillId="0" borderId="22" xfId="1" applyNumberFormat="1" applyFont="1" applyFill="1" applyBorder="1" applyAlignment="1" applyProtection="1">
      <alignment horizontal="center" vertical="center" shrinkToFit="1"/>
      <protection locked="0"/>
    </xf>
    <xf numFmtId="0" fontId="16" fillId="0" borderId="22" xfId="1" applyFont="1" applyFill="1" applyBorder="1" applyAlignment="1" applyProtection="1">
      <alignment horizontal="center" vertical="center" wrapText="1"/>
      <protection locked="0"/>
    </xf>
    <xf numFmtId="2" fontId="15" fillId="0" borderId="24" xfId="0" applyNumberFormat="1" applyFont="1" applyBorder="1" applyAlignment="1" applyProtection="1">
      <alignment horizontal="center" vertical="center" shrinkToFit="1"/>
      <protection locked="0"/>
    </xf>
    <xf numFmtId="165" fontId="15" fillId="0" borderId="24" xfId="0" applyNumberFormat="1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9" fillId="0" borderId="28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0" fillId="5" borderId="1" xfId="0" applyFill="1" applyBorder="1"/>
    <xf numFmtId="0" fontId="0" fillId="5" borderId="2" xfId="0" applyFill="1" applyBorder="1"/>
    <xf numFmtId="0" fontId="3" fillId="5" borderId="2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20" fillId="4" borderId="22" xfId="0" applyFont="1" applyFill="1" applyBorder="1" applyAlignment="1" applyProtection="1">
      <alignment horizontal="left" vertical="top" wrapText="1"/>
      <protection locked="0"/>
    </xf>
    <xf numFmtId="0" fontId="20" fillId="0" borderId="22" xfId="0" applyFont="1" applyBorder="1" applyAlignment="1" applyProtection="1">
      <alignment horizontal="left" vertical="top" wrapText="1"/>
      <protection locked="0"/>
    </xf>
    <xf numFmtId="0" fontId="14" fillId="0" borderId="22" xfId="0" applyFont="1" applyBorder="1" applyAlignment="1">
      <alignment horizontal="left" vertical="top" wrapText="1"/>
    </xf>
    <xf numFmtId="0" fontId="15" fillId="0" borderId="22" xfId="0" applyNumberFormat="1" applyFont="1" applyBorder="1" applyAlignment="1">
      <alignment horizontal="center" vertical="center" shrinkToFit="1"/>
    </xf>
    <xf numFmtId="2" fontId="15" fillId="0" borderId="22" xfId="0" applyNumberFormat="1" applyFont="1" applyBorder="1" applyAlignment="1">
      <alignment horizontal="center" vertical="center" shrinkToFit="1"/>
    </xf>
    <xf numFmtId="165" fontId="15" fillId="0" borderId="22" xfId="0" applyNumberFormat="1" applyFont="1" applyBorder="1" applyAlignment="1">
      <alignment horizontal="center" vertical="center" shrinkToFit="1"/>
    </xf>
    <xf numFmtId="1" fontId="15" fillId="0" borderId="22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0" fontId="19" fillId="0" borderId="2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5" fillId="0" borderId="22" xfId="0" applyNumberFormat="1" applyFont="1" applyBorder="1" applyAlignment="1">
      <alignment horizontal="center" vertical="center" shrinkToFit="1"/>
    </xf>
    <xf numFmtId="166" fontId="15" fillId="0" borderId="22" xfId="0" applyNumberFormat="1" applyFont="1" applyBorder="1" applyAlignment="1">
      <alignment horizontal="center" vertical="center" shrinkToFit="1"/>
    </xf>
    <xf numFmtId="164" fontId="15" fillId="0" borderId="22" xfId="0" applyNumberFormat="1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left" vertical="top" wrapText="1"/>
    </xf>
    <xf numFmtId="165" fontId="15" fillId="0" borderId="25" xfId="0" applyNumberFormat="1" applyFont="1" applyBorder="1" applyAlignment="1">
      <alignment horizontal="center" vertical="center" shrinkToFit="1"/>
    </xf>
    <xf numFmtId="0" fontId="3" fillId="5" borderId="2" xfId="0" applyFont="1" applyFill="1" applyBorder="1"/>
    <xf numFmtId="0" fontId="19" fillId="4" borderId="29" xfId="0" applyFont="1" applyFill="1" applyBorder="1" applyAlignment="1">
      <alignment horizontal="left"/>
    </xf>
    <xf numFmtId="0" fontId="19" fillId="4" borderId="29" xfId="0" applyFont="1" applyFill="1" applyBorder="1" applyAlignment="1">
      <alignment horizontal="center"/>
    </xf>
    <xf numFmtId="0" fontId="19" fillId="4" borderId="6" xfId="0" applyFont="1" applyFill="1" applyBorder="1" applyAlignment="1">
      <alignment horizontal="center"/>
    </xf>
    <xf numFmtId="0" fontId="19" fillId="4" borderId="6" xfId="0" applyNumberFormat="1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/>
    </xf>
    <xf numFmtId="0" fontId="14" fillId="0" borderId="22" xfId="2" applyFont="1" applyFill="1" applyBorder="1" applyAlignment="1">
      <alignment horizontal="left" vertical="top" wrapText="1"/>
    </xf>
    <xf numFmtId="0" fontId="14" fillId="0" borderId="22" xfId="2" applyFont="1" applyFill="1" applyBorder="1" applyAlignment="1">
      <alignment horizontal="center" vertical="center" wrapText="1"/>
    </xf>
    <xf numFmtId="167" fontId="15" fillId="0" borderId="22" xfId="2" applyNumberFormat="1" applyFont="1" applyFill="1" applyBorder="1" applyAlignment="1">
      <alignment horizontal="center" vertical="center" shrinkToFit="1"/>
    </xf>
    <xf numFmtId="168" fontId="15" fillId="0" borderId="22" xfId="2" applyNumberFormat="1" applyFont="1" applyFill="1" applyBorder="1" applyAlignment="1">
      <alignment horizontal="center" vertical="center" shrinkToFit="1"/>
    </xf>
    <xf numFmtId="0" fontId="16" fillId="0" borderId="22" xfId="2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left" vertical="center" wrapText="1"/>
    </xf>
    <xf numFmtId="167" fontId="15" fillId="0" borderId="22" xfId="0" applyNumberFormat="1" applyFont="1" applyBorder="1" applyAlignment="1">
      <alignment horizontal="center" vertical="center" shrinkToFit="1"/>
    </xf>
    <xf numFmtId="169" fontId="15" fillId="0" borderId="22" xfId="0" applyNumberFormat="1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left" vertical="top" wrapText="1"/>
    </xf>
    <xf numFmtId="170" fontId="15" fillId="0" borderId="22" xfId="0" applyNumberFormat="1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wrapText="1"/>
    </xf>
    <xf numFmtId="164" fontId="15" fillId="0" borderId="23" xfId="0" applyNumberFormat="1" applyFont="1" applyBorder="1" applyAlignment="1">
      <alignment horizontal="center" vertical="center" shrinkToFit="1"/>
    </xf>
    <xf numFmtId="1" fontId="15" fillId="0" borderId="25" xfId="0" applyNumberFormat="1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left" vertical="top" wrapText="1"/>
    </xf>
    <xf numFmtId="168" fontId="15" fillId="0" borderId="22" xfId="0" applyNumberFormat="1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left" vertical="center"/>
    </xf>
    <xf numFmtId="0" fontId="19" fillId="0" borderId="30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left"/>
    </xf>
    <xf numFmtId="0" fontId="19" fillId="0" borderId="27" xfId="2" applyFont="1" applyBorder="1" applyAlignment="1">
      <alignment horizontal="left" vertical="center" wrapText="1"/>
    </xf>
    <xf numFmtId="0" fontId="19" fillId="0" borderId="27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168" fontId="19" fillId="0" borderId="2" xfId="0" applyNumberFormat="1" applyFont="1" applyBorder="1" applyAlignment="1">
      <alignment horizontal="center" vertical="center" wrapText="1"/>
    </xf>
    <xf numFmtId="166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166" fontId="15" fillId="0" borderId="22" xfId="2" applyNumberFormat="1" applyFont="1" applyFill="1" applyBorder="1" applyAlignment="1">
      <alignment horizontal="center" vertical="center" shrinkToFit="1"/>
    </xf>
    <xf numFmtId="165" fontId="15" fillId="0" borderId="22" xfId="2" applyNumberFormat="1" applyFont="1" applyFill="1" applyBorder="1" applyAlignment="1">
      <alignment horizontal="center" vertical="center" shrinkToFit="1"/>
    </xf>
    <xf numFmtId="0" fontId="21" fillId="0" borderId="2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2" fontId="15" fillId="0" borderId="22" xfId="2" applyNumberFormat="1" applyFont="1" applyFill="1" applyBorder="1" applyAlignment="1">
      <alignment horizontal="center" vertical="center" shrinkToFit="1"/>
    </xf>
    <xf numFmtId="0" fontId="0" fillId="5" borderId="2" xfId="0" applyFill="1" applyBorder="1" applyProtection="1">
      <protection locked="0"/>
    </xf>
    <xf numFmtId="0" fontId="0" fillId="5" borderId="2" xfId="0" applyFill="1" applyBorder="1" applyAlignment="1">
      <alignment wrapText="1"/>
    </xf>
    <xf numFmtId="0" fontId="14" fillId="4" borderId="22" xfId="0" applyFont="1" applyFill="1" applyBorder="1" applyAlignment="1">
      <alignment horizontal="left" vertical="top" wrapText="1"/>
    </xf>
    <xf numFmtId="0" fontId="2" fillId="2" borderId="2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4" fillId="5" borderId="22" xfId="0" applyFont="1" applyFill="1" applyBorder="1" applyAlignment="1" applyProtection="1">
      <alignment horizontal="left" vertical="top" wrapText="1"/>
      <protection locked="0"/>
    </xf>
    <xf numFmtId="0" fontId="14" fillId="5" borderId="22" xfId="0" applyFont="1" applyFill="1" applyBorder="1" applyAlignment="1" applyProtection="1">
      <alignment horizontal="center" vertical="center" wrapText="1"/>
      <protection locked="0"/>
    </xf>
    <xf numFmtId="2" fontId="15" fillId="5" borderId="22" xfId="0" applyNumberFormat="1" applyFont="1" applyFill="1" applyBorder="1" applyAlignment="1" applyProtection="1">
      <alignment horizontal="center" vertical="center" shrinkToFit="1"/>
      <protection locked="0"/>
    </xf>
    <xf numFmtId="165" fontId="15" fillId="5" borderId="22" xfId="0" applyNumberFormat="1" applyFont="1" applyFill="1" applyBorder="1" applyAlignment="1" applyProtection="1">
      <alignment horizontal="center" vertical="center" shrinkToFit="1"/>
      <protection locked="0"/>
    </xf>
    <xf numFmtId="1" fontId="15" fillId="5" borderId="22" xfId="0" applyNumberFormat="1" applyFont="1" applyFill="1" applyBorder="1" applyAlignment="1" applyProtection="1">
      <alignment horizontal="center" vertical="center" shrinkToFit="1"/>
      <protection locked="0"/>
    </xf>
    <xf numFmtId="0" fontId="17" fillId="5" borderId="2" xfId="0" applyFont="1" applyFill="1" applyBorder="1" applyAlignment="1" applyProtection="1">
      <alignment horizontal="center" vertical="center" wrapText="1"/>
      <protection locked="0"/>
    </xf>
    <xf numFmtId="164" fontId="15" fillId="5" borderId="23" xfId="0" applyNumberFormat="1" applyFont="1" applyFill="1" applyBorder="1" applyAlignment="1" applyProtection="1">
      <alignment horizontal="center" vertical="center" shrinkToFit="1"/>
      <protection locked="0"/>
    </xf>
    <xf numFmtId="0" fontId="14" fillId="4" borderId="22" xfId="0" applyFont="1" applyFill="1" applyBorder="1" applyAlignment="1" applyProtection="1">
      <alignment horizontal="left" vertical="top" wrapText="1"/>
      <protection locked="0"/>
    </xf>
    <xf numFmtId="1" fontId="15" fillId="4" borderId="22" xfId="0" applyNumberFormat="1" applyFont="1" applyFill="1" applyBorder="1" applyAlignment="1" applyProtection="1">
      <alignment horizontal="center" vertical="center" shrinkToFit="1"/>
      <protection locked="0"/>
    </xf>
    <xf numFmtId="2" fontId="15" fillId="4" borderId="22" xfId="0" applyNumberFormat="1" applyFont="1" applyFill="1" applyBorder="1" applyAlignment="1" applyProtection="1">
      <alignment horizontal="center" vertical="center" shrinkToFit="1"/>
      <protection locked="0"/>
    </xf>
    <xf numFmtId="165" fontId="15" fillId="4" borderId="22" xfId="0" applyNumberFormat="1" applyFont="1" applyFill="1" applyBorder="1" applyAlignment="1" applyProtection="1">
      <alignment horizontal="center" vertical="center" shrinkToFit="1"/>
      <protection locked="0"/>
    </xf>
    <xf numFmtId="0" fontId="17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1" fontId="15" fillId="4" borderId="25" xfId="0" applyNumberFormat="1" applyFont="1" applyFill="1" applyBorder="1" applyAlignment="1" applyProtection="1">
      <alignment horizontal="center" vertical="center" shrinkToFit="1"/>
      <protection locked="0"/>
    </xf>
    <xf numFmtId="2" fontId="15" fillId="4" borderId="2" xfId="0" applyNumberFormat="1" applyFont="1" applyFill="1" applyBorder="1" applyAlignment="1" applyProtection="1">
      <alignment horizontal="center" vertical="center" shrinkToFit="1"/>
      <protection locked="0"/>
    </xf>
    <xf numFmtId="165" fontId="15" fillId="4" borderId="2" xfId="0" applyNumberFormat="1" applyFont="1" applyFill="1" applyBorder="1" applyAlignment="1" applyProtection="1">
      <alignment horizontal="center" vertical="center" shrinkToFit="1"/>
      <protection locked="0"/>
    </xf>
    <xf numFmtId="2" fontId="15" fillId="4" borderId="26" xfId="0" applyNumberFormat="1" applyFont="1" applyFill="1" applyBorder="1" applyAlignment="1" applyProtection="1">
      <alignment horizontal="center" vertical="center" shrinkToFit="1"/>
      <protection locked="0"/>
    </xf>
    <xf numFmtId="1" fontId="15" fillId="0" borderId="32" xfId="0" applyNumberFormat="1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/>
    </xf>
    <xf numFmtId="2" fontId="19" fillId="0" borderId="5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2" fontId="15" fillId="0" borderId="23" xfId="0" applyNumberFormat="1" applyFont="1" applyBorder="1" applyAlignment="1">
      <alignment horizontal="center" vertical="center" shrinkToFit="1"/>
    </xf>
    <xf numFmtId="1" fontId="15" fillId="0" borderId="23" xfId="0" applyNumberFormat="1" applyFont="1" applyBorder="1" applyAlignment="1">
      <alignment horizontal="center" vertical="center" shrinkToFit="1"/>
    </xf>
    <xf numFmtId="0" fontId="21" fillId="0" borderId="3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5" borderId="2" xfId="0" applyFont="1" applyFill="1" applyBorder="1"/>
    <xf numFmtId="0" fontId="1" fillId="5" borderId="1" xfId="0" applyFont="1" applyFill="1" applyBorder="1"/>
    <xf numFmtId="0" fontId="9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8"/>
  <sheetViews>
    <sheetView tabSelected="1" zoomScaleNormal="100" workbookViewId="0">
      <pane xSplit="4" ySplit="5" topLeftCell="E24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13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74" t="s">
        <v>39</v>
      </c>
      <c r="D1" s="175"/>
      <c r="E1" s="175"/>
      <c r="F1" s="11" t="s">
        <v>16</v>
      </c>
      <c r="G1" s="2" t="s">
        <v>17</v>
      </c>
      <c r="H1" s="176" t="s">
        <v>40</v>
      </c>
      <c r="I1" s="176"/>
      <c r="J1" s="176"/>
      <c r="K1" s="176"/>
    </row>
    <row r="2" spans="1:12" ht="18" x14ac:dyDescent="0.2">
      <c r="A2" s="34" t="s">
        <v>6</v>
      </c>
      <c r="C2" s="2"/>
      <c r="G2" s="2" t="s">
        <v>18</v>
      </c>
      <c r="H2" s="176" t="s">
        <v>41</v>
      </c>
      <c r="I2" s="176"/>
      <c r="J2" s="176"/>
      <c r="K2" s="176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5">
        <v>29</v>
      </c>
      <c r="I3" s="45">
        <v>12</v>
      </c>
      <c r="J3" s="46">
        <v>2025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 x14ac:dyDescent="0.25">
      <c r="A6" s="19">
        <v>1</v>
      </c>
      <c r="B6" s="20">
        <v>1</v>
      </c>
      <c r="C6" s="21" t="s">
        <v>20</v>
      </c>
      <c r="D6" s="74" t="s">
        <v>27</v>
      </c>
      <c r="E6" s="77" t="s">
        <v>42</v>
      </c>
      <c r="F6" s="48">
        <v>220</v>
      </c>
      <c r="G6" s="49">
        <v>4.4938399999999996</v>
      </c>
      <c r="H6" s="50">
        <v>7.65944</v>
      </c>
      <c r="I6" s="50">
        <v>7.0758000000000001</v>
      </c>
      <c r="J6" s="51">
        <v>115.4</v>
      </c>
      <c r="K6" s="52">
        <v>124</v>
      </c>
      <c r="L6" s="38">
        <v>20.45</v>
      </c>
    </row>
    <row r="7" spans="1:12" ht="15" x14ac:dyDescent="0.25">
      <c r="A7" s="22"/>
      <c r="B7" s="14"/>
      <c r="C7" s="10"/>
      <c r="D7" s="76" t="s">
        <v>45</v>
      </c>
      <c r="E7" s="79" t="s">
        <v>46</v>
      </c>
      <c r="F7" s="57">
        <v>60</v>
      </c>
      <c r="G7" s="60">
        <v>0.81225000000000003</v>
      </c>
      <c r="H7" s="54">
        <v>3.4340999999999999</v>
      </c>
      <c r="I7" s="54">
        <v>4.5645600000000002</v>
      </c>
      <c r="J7" s="53">
        <v>52.414999999999999</v>
      </c>
      <c r="K7" s="55">
        <v>33</v>
      </c>
      <c r="L7" s="40">
        <v>3.49</v>
      </c>
    </row>
    <row r="8" spans="1:12" ht="15" x14ac:dyDescent="0.25">
      <c r="A8" s="22"/>
      <c r="B8" s="14"/>
      <c r="C8" s="10"/>
      <c r="D8" s="143" t="s">
        <v>28</v>
      </c>
      <c r="E8" s="80" t="s">
        <v>47</v>
      </c>
      <c r="F8" s="57">
        <v>150</v>
      </c>
      <c r="G8" s="54">
        <v>14.87</v>
      </c>
      <c r="H8" s="60">
        <v>17.3</v>
      </c>
      <c r="I8" s="53">
        <v>2.532</v>
      </c>
      <c r="J8" s="53">
        <v>225.35</v>
      </c>
      <c r="K8" s="55">
        <v>214</v>
      </c>
      <c r="L8" s="40">
        <v>38.21</v>
      </c>
    </row>
    <row r="9" spans="1:12" ht="15" x14ac:dyDescent="0.25">
      <c r="A9" s="22"/>
      <c r="B9" s="14"/>
      <c r="C9" s="10"/>
      <c r="D9" s="75" t="s">
        <v>30</v>
      </c>
      <c r="E9" s="78" t="s">
        <v>43</v>
      </c>
      <c r="F9" s="53">
        <v>200</v>
      </c>
      <c r="G9" s="54">
        <v>1.81</v>
      </c>
      <c r="H9" s="54">
        <v>1.67</v>
      </c>
      <c r="I9" s="54">
        <v>13.22</v>
      </c>
      <c r="J9" s="53">
        <v>75</v>
      </c>
      <c r="K9" s="55">
        <v>441</v>
      </c>
      <c r="L9" s="40">
        <v>3.82</v>
      </c>
    </row>
    <row r="10" spans="1:12" ht="15" x14ac:dyDescent="0.25">
      <c r="A10" s="22"/>
      <c r="B10" s="14"/>
      <c r="C10" s="10"/>
      <c r="D10" s="75" t="s">
        <v>23</v>
      </c>
      <c r="E10" s="80" t="s">
        <v>44</v>
      </c>
      <c r="F10" s="57">
        <v>20</v>
      </c>
      <c r="G10" s="54">
        <v>1.32</v>
      </c>
      <c r="H10" s="58">
        <v>0.22</v>
      </c>
      <c r="I10" s="54">
        <v>8.1999999999999993</v>
      </c>
      <c r="J10" s="53">
        <v>40</v>
      </c>
      <c r="K10" s="55">
        <v>115</v>
      </c>
      <c r="L10" s="40">
        <v>1.07</v>
      </c>
    </row>
    <row r="11" spans="1:12" ht="15" x14ac:dyDescent="0.25">
      <c r="A11" s="22"/>
      <c r="B11" s="14"/>
      <c r="C11" s="10"/>
      <c r="D11" s="75" t="s">
        <v>86</v>
      </c>
      <c r="E11" s="80" t="s">
        <v>48</v>
      </c>
      <c r="F11" s="57">
        <v>45</v>
      </c>
      <c r="G11" s="54">
        <v>6.27</v>
      </c>
      <c r="H11" s="58">
        <v>4.7080000000000002</v>
      </c>
      <c r="I11" s="54">
        <v>18.55</v>
      </c>
      <c r="J11" s="53">
        <v>142</v>
      </c>
      <c r="K11" s="55">
        <v>96</v>
      </c>
      <c r="L11" s="40">
        <v>11.44</v>
      </c>
    </row>
    <row r="12" spans="1:12" ht="15" x14ac:dyDescent="0.25">
      <c r="A12" s="22"/>
      <c r="B12" s="14"/>
      <c r="C12" s="10"/>
      <c r="D12" s="75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2"/>
      <c r="B13" s="14"/>
      <c r="C13" s="10"/>
      <c r="D13" s="59"/>
      <c r="E13" s="144"/>
      <c r="F13" s="145"/>
      <c r="G13" s="146"/>
      <c r="H13" s="147"/>
      <c r="I13" s="148"/>
      <c r="J13" s="148"/>
      <c r="K13" s="149"/>
      <c r="L13" s="40"/>
    </row>
    <row r="14" spans="1:12" ht="15" x14ac:dyDescent="0.25">
      <c r="A14" s="22"/>
      <c r="B14" s="14"/>
      <c r="C14" s="10"/>
      <c r="D14" s="59"/>
      <c r="E14" s="144"/>
      <c r="F14" s="145"/>
      <c r="G14" s="146"/>
      <c r="H14" s="150"/>
      <c r="I14" s="146"/>
      <c r="J14" s="148"/>
      <c r="K14" s="149"/>
      <c r="L14" s="40"/>
    </row>
    <row r="15" spans="1:12" ht="15" x14ac:dyDescent="0.25">
      <c r="A15" s="23"/>
      <c r="B15" s="16"/>
      <c r="C15" s="7"/>
      <c r="D15" s="17" t="s">
        <v>33</v>
      </c>
      <c r="E15" s="8"/>
      <c r="F15" s="18">
        <v>695</v>
      </c>
      <c r="G15" s="18">
        <f>SUM(G6:G14)</f>
        <v>29.576089999999997</v>
      </c>
      <c r="H15" s="18">
        <f>SUM(H6:H14)</f>
        <v>34.991540000000001</v>
      </c>
      <c r="I15" s="18">
        <f>SUM(I6:I14)</f>
        <v>54.142359999999996</v>
      </c>
      <c r="J15" s="18">
        <f>SUM(J6:J14)</f>
        <v>650.16499999999996</v>
      </c>
      <c r="K15" s="24"/>
      <c r="L15" s="18">
        <f>SUM(L6:L14)</f>
        <v>78.47999999999999</v>
      </c>
    </row>
    <row r="16" spans="1:12" ht="15" x14ac:dyDescent="0.25">
      <c r="A16" s="25">
        <f>A6</f>
        <v>1</v>
      </c>
      <c r="B16" s="12">
        <f>B6</f>
        <v>1</v>
      </c>
      <c r="C16" s="9" t="s">
        <v>25</v>
      </c>
      <c r="D16" s="6" t="s">
        <v>26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2"/>
      <c r="B17" s="14"/>
      <c r="C17" s="10"/>
      <c r="D17" s="6" t="s">
        <v>27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2"/>
      <c r="B18" s="14"/>
      <c r="C18" s="10"/>
      <c r="D18" s="6" t="s">
        <v>28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2"/>
      <c r="B19" s="14"/>
      <c r="C19" s="10"/>
      <c r="D19" s="6" t="s">
        <v>29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2"/>
      <c r="B20" s="14"/>
      <c r="C20" s="10"/>
      <c r="D20" s="6" t="s">
        <v>30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2"/>
      <c r="B21" s="14"/>
      <c r="C21" s="10"/>
      <c r="D21" s="6" t="s">
        <v>31</v>
      </c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2"/>
      <c r="B22" s="14"/>
      <c r="C22" s="10"/>
      <c r="D22" s="6" t="s">
        <v>32</v>
      </c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2"/>
      <c r="B23" s="14"/>
      <c r="C23" s="10"/>
      <c r="D23" s="5"/>
      <c r="E23" s="39"/>
      <c r="F23" s="40"/>
      <c r="G23" s="40"/>
      <c r="H23" s="40"/>
      <c r="I23" s="40"/>
      <c r="J23" s="40"/>
      <c r="K23" s="41"/>
      <c r="L23" s="40"/>
    </row>
    <row r="24" spans="1:12" ht="15" x14ac:dyDescent="0.25">
      <c r="A24" s="22"/>
      <c r="B24" s="14"/>
      <c r="C24" s="10"/>
      <c r="D24" s="5"/>
      <c r="E24" s="39"/>
      <c r="F24" s="40"/>
      <c r="G24" s="40"/>
      <c r="H24" s="40"/>
      <c r="I24" s="40"/>
      <c r="J24" s="40"/>
      <c r="K24" s="41"/>
      <c r="L24" s="40"/>
    </row>
    <row r="25" spans="1:12" ht="15" x14ac:dyDescent="0.25">
      <c r="A25" s="23"/>
      <c r="B25" s="16"/>
      <c r="C25" s="7"/>
      <c r="D25" s="17" t="s">
        <v>33</v>
      </c>
      <c r="E25" s="8"/>
      <c r="F25" s="18">
        <f>SUM(F16:F24)</f>
        <v>0</v>
      </c>
      <c r="G25" s="18">
        <f t="shared" ref="G25:J25" si="0">SUM(G16:G24)</f>
        <v>0</v>
      </c>
      <c r="H25" s="18">
        <f t="shared" si="0"/>
        <v>0</v>
      </c>
      <c r="I25" s="18">
        <f t="shared" si="0"/>
        <v>0</v>
      </c>
      <c r="J25" s="18">
        <f t="shared" si="0"/>
        <v>0</v>
      </c>
      <c r="K25" s="24"/>
      <c r="L25" s="18">
        <f t="shared" ref="L25" si="1">SUM(L16:L24)</f>
        <v>0</v>
      </c>
    </row>
    <row r="26" spans="1:12" ht="15.75" thickBot="1" x14ac:dyDescent="0.25">
      <c r="A26" s="28">
        <f>A6</f>
        <v>1</v>
      </c>
      <c r="B26" s="29">
        <f>B6</f>
        <v>1</v>
      </c>
      <c r="C26" s="177" t="s">
        <v>4</v>
      </c>
      <c r="D26" s="178"/>
      <c r="E26" s="30"/>
      <c r="F26" s="31">
        <f>F15+F25</f>
        <v>695</v>
      </c>
      <c r="G26" s="31">
        <f t="shared" ref="G26:J26" si="2">G15+G25</f>
        <v>29.576089999999997</v>
      </c>
      <c r="H26" s="31">
        <f t="shared" si="2"/>
        <v>34.991540000000001</v>
      </c>
      <c r="I26" s="31">
        <f t="shared" si="2"/>
        <v>54.142359999999996</v>
      </c>
      <c r="J26" s="31">
        <f t="shared" si="2"/>
        <v>650.16499999999996</v>
      </c>
      <c r="K26" s="31"/>
      <c r="L26" s="31">
        <f t="shared" ref="L26" si="3">L15+L25</f>
        <v>78.47999999999999</v>
      </c>
    </row>
    <row r="27" spans="1:12" ht="38.25" x14ac:dyDescent="0.25">
      <c r="A27" s="13">
        <v>1</v>
      </c>
      <c r="B27" s="14">
        <v>2</v>
      </c>
      <c r="C27" s="21" t="s">
        <v>20</v>
      </c>
      <c r="D27" s="74" t="s">
        <v>27</v>
      </c>
      <c r="E27" s="61" t="s">
        <v>50</v>
      </c>
      <c r="F27" s="62">
        <v>220</v>
      </c>
      <c r="G27" s="63">
        <v>4.4065279999999998</v>
      </c>
      <c r="H27" s="63">
        <v>5.1484800000000002</v>
      </c>
      <c r="I27" s="63">
        <v>9.697692</v>
      </c>
      <c r="J27" s="64">
        <v>102.97320000000001</v>
      </c>
      <c r="K27" s="65">
        <v>110</v>
      </c>
      <c r="L27" s="38">
        <v>19.45</v>
      </c>
    </row>
    <row r="28" spans="1:12" ht="15" x14ac:dyDescent="0.25">
      <c r="A28" s="13"/>
      <c r="B28" s="14"/>
      <c r="C28" s="10"/>
      <c r="D28" s="139" t="s">
        <v>28</v>
      </c>
      <c r="E28" s="56" t="s">
        <v>91</v>
      </c>
      <c r="F28" s="53">
        <v>205</v>
      </c>
      <c r="G28" s="66"/>
      <c r="H28" s="66"/>
      <c r="I28" s="67"/>
      <c r="J28" s="54"/>
      <c r="K28" s="55"/>
      <c r="L28" s="40"/>
    </row>
    <row r="29" spans="1:12" ht="15" x14ac:dyDescent="0.25">
      <c r="A29" s="13"/>
      <c r="B29" s="14"/>
      <c r="C29" s="10"/>
      <c r="D29" s="75" t="s">
        <v>22</v>
      </c>
      <c r="E29" s="56" t="s">
        <v>51</v>
      </c>
      <c r="F29" s="53">
        <v>180</v>
      </c>
      <c r="G29" s="68">
        <v>0.02</v>
      </c>
      <c r="H29" s="69">
        <v>0</v>
      </c>
      <c r="I29" s="68">
        <v>27.2</v>
      </c>
      <c r="J29" s="60">
        <v>109</v>
      </c>
      <c r="K29" s="55">
        <v>1097</v>
      </c>
      <c r="L29" s="40">
        <v>3.58</v>
      </c>
    </row>
    <row r="30" spans="1:12" ht="15" x14ac:dyDescent="0.25">
      <c r="A30" s="13"/>
      <c r="B30" s="14"/>
      <c r="C30" s="10"/>
      <c r="D30" s="75" t="s">
        <v>87</v>
      </c>
      <c r="E30" s="56" t="s">
        <v>44</v>
      </c>
      <c r="F30" s="57">
        <v>20</v>
      </c>
      <c r="G30" s="54">
        <v>1.32</v>
      </c>
      <c r="H30" s="58">
        <v>0.22</v>
      </c>
      <c r="I30" s="54">
        <v>8.1999999999999993</v>
      </c>
      <c r="J30" s="53">
        <v>40</v>
      </c>
      <c r="K30" s="55">
        <v>115</v>
      </c>
      <c r="L30" s="40">
        <v>1.07</v>
      </c>
    </row>
    <row r="31" spans="1:12" ht="15" x14ac:dyDescent="0.25">
      <c r="A31" s="13"/>
      <c r="B31" s="14"/>
      <c r="C31" s="10"/>
      <c r="D31" s="75" t="s">
        <v>88</v>
      </c>
      <c r="E31" s="70" t="s">
        <v>52</v>
      </c>
      <c r="F31" s="71">
        <v>30</v>
      </c>
      <c r="G31" s="72">
        <v>2.25</v>
      </c>
      <c r="H31" s="72">
        <v>0.3</v>
      </c>
      <c r="I31" s="72">
        <v>15.3</v>
      </c>
      <c r="J31" s="72">
        <v>74.5</v>
      </c>
      <c r="K31" s="73">
        <v>114</v>
      </c>
      <c r="L31" s="40">
        <v>2.7</v>
      </c>
    </row>
    <row r="32" spans="1:12" ht="15" x14ac:dyDescent="0.25">
      <c r="A32" s="13"/>
      <c r="B32" s="14"/>
      <c r="C32" s="10"/>
      <c r="D32" s="76" t="s">
        <v>26</v>
      </c>
      <c r="E32" s="56" t="s">
        <v>49</v>
      </c>
      <c r="F32" s="53">
        <v>60</v>
      </c>
      <c r="G32" s="54">
        <v>1.86</v>
      </c>
      <c r="H32" s="54">
        <v>0.12</v>
      </c>
      <c r="I32" s="60">
        <v>3.9</v>
      </c>
      <c r="J32" s="53">
        <v>24</v>
      </c>
      <c r="K32" s="55">
        <v>50</v>
      </c>
      <c r="L32" s="40">
        <v>12.47</v>
      </c>
    </row>
    <row r="33" spans="1:12" ht="15" x14ac:dyDescent="0.25">
      <c r="A33" s="13"/>
      <c r="B33" s="14"/>
      <c r="C33" s="10"/>
      <c r="D33" s="76"/>
      <c r="E33" s="151"/>
      <c r="F33" s="152"/>
      <c r="G33" s="153"/>
      <c r="H33" s="153"/>
      <c r="I33" s="154"/>
      <c r="J33" s="152"/>
      <c r="K33" s="155"/>
      <c r="L33" s="156"/>
    </row>
    <row r="34" spans="1:12" ht="15" x14ac:dyDescent="0.25">
      <c r="A34" s="13"/>
      <c r="B34" s="14"/>
      <c r="C34" s="10"/>
      <c r="D34" s="59"/>
      <c r="E34" s="151"/>
      <c r="F34" s="157"/>
      <c r="G34" s="158"/>
      <c r="H34" s="158"/>
      <c r="I34" s="159"/>
      <c r="J34" s="160"/>
      <c r="K34" s="155"/>
      <c r="L34" s="156"/>
    </row>
    <row r="35" spans="1:12" ht="15" x14ac:dyDescent="0.25">
      <c r="A35" s="13"/>
      <c r="B35" s="14"/>
      <c r="C35" s="10"/>
      <c r="D35" s="17" t="s">
        <v>33</v>
      </c>
      <c r="E35" s="8"/>
      <c r="F35" s="18">
        <v>750</v>
      </c>
      <c r="G35" s="18">
        <f>SUM(G27:G34)</f>
        <v>9.8565279999999991</v>
      </c>
      <c r="H35" s="18">
        <f>SUM(H27:H34)</f>
        <v>5.7884799999999998</v>
      </c>
      <c r="I35" s="18">
        <f>SUM(I27:I34)</f>
        <v>64.297691999999998</v>
      </c>
      <c r="J35" s="18">
        <f>SUM(J27:J34)</f>
        <v>350.47320000000002</v>
      </c>
      <c r="K35" s="24"/>
      <c r="L35" s="18">
        <f>SUM(L27:L34)</f>
        <v>39.270000000000003</v>
      </c>
    </row>
    <row r="36" spans="1:12" ht="15" x14ac:dyDescent="0.25">
      <c r="A36" s="15"/>
      <c r="B36" s="16"/>
      <c r="C36" s="7"/>
      <c r="D36" s="6" t="s">
        <v>26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2">
        <f>A27</f>
        <v>1</v>
      </c>
      <c r="B37" s="12">
        <f>B27</f>
        <v>2</v>
      </c>
      <c r="C37" s="9" t="s">
        <v>25</v>
      </c>
      <c r="D37" s="6" t="s">
        <v>27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3"/>
      <c r="B38" s="14"/>
      <c r="C38" s="10"/>
      <c r="D38" s="6" t="s">
        <v>28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3"/>
      <c r="B39" s="14"/>
      <c r="C39" s="10"/>
      <c r="D39" s="6" t="s">
        <v>29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3"/>
      <c r="B40" s="14"/>
      <c r="C40" s="10"/>
      <c r="D40" s="6" t="s">
        <v>30</v>
      </c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3"/>
      <c r="B41" s="14"/>
      <c r="C41" s="10"/>
      <c r="D41" s="6" t="s">
        <v>31</v>
      </c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3"/>
      <c r="B42" s="14"/>
      <c r="C42" s="10"/>
      <c r="D42" s="6" t="s">
        <v>32</v>
      </c>
      <c r="E42" s="39"/>
      <c r="F42" s="40"/>
      <c r="G42" s="40"/>
      <c r="H42" s="40"/>
      <c r="I42" s="40"/>
      <c r="J42" s="40"/>
      <c r="K42" s="41"/>
      <c r="L42" s="40"/>
    </row>
    <row r="43" spans="1:12" ht="15" x14ac:dyDescent="0.25">
      <c r="A43" s="13"/>
      <c r="B43" s="14"/>
      <c r="C43" s="10"/>
      <c r="D43" s="5"/>
      <c r="E43" s="39"/>
      <c r="F43" s="40"/>
      <c r="G43" s="40"/>
      <c r="H43" s="40"/>
      <c r="I43" s="40"/>
      <c r="J43" s="40"/>
      <c r="K43" s="41"/>
      <c r="L43" s="40"/>
    </row>
    <row r="44" spans="1:12" ht="15" x14ac:dyDescent="0.25">
      <c r="A44" s="13"/>
      <c r="B44" s="14"/>
      <c r="C44" s="10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13"/>
      <c r="B45" s="14"/>
      <c r="C45" s="10"/>
      <c r="D45" s="17" t="s">
        <v>33</v>
      </c>
      <c r="E45" s="8"/>
      <c r="F45" s="18">
        <f>SUM(F36:F44)</f>
        <v>0</v>
      </c>
      <c r="G45" s="18">
        <f t="shared" ref="G45" si="4">SUM(G36:G44)</f>
        <v>0</v>
      </c>
      <c r="H45" s="18">
        <f t="shared" ref="H45" si="5">SUM(H36:H44)</f>
        <v>0</v>
      </c>
      <c r="I45" s="18">
        <f t="shared" ref="I45" si="6">SUM(I36:I44)</f>
        <v>0</v>
      </c>
      <c r="J45" s="18">
        <f t="shared" ref="J45:L45" si="7">SUM(J36:J44)</f>
        <v>0</v>
      </c>
      <c r="K45" s="24"/>
      <c r="L45" s="18">
        <f t="shared" si="7"/>
        <v>0</v>
      </c>
    </row>
    <row r="46" spans="1:12" ht="15.75" thickBot="1" x14ac:dyDescent="0.3">
      <c r="A46" s="15"/>
      <c r="B46" s="16"/>
      <c r="C46" s="7"/>
      <c r="D46" s="172"/>
      <c r="E46" s="30"/>
      <c r="F46" s="31">
        <f>F35+F45</f>
        <v>750</v>
      </c>
      <c r="G46" s="31">
        <f t="shared" ref="G46" si="8">G35+G45</f>
        <v>9.8565279999999991</v>
      </c>
      <c r="H46" s="31">
        <f t="shared" ref="H46" si="9">H35+H45</f>
        <v>5.7884799999999998</v>
      </c>
      <c r="I46" s="31">
        <f t="shared" ref="I46" si="10">I35+I45</f>
        <v>64.297691999999998</v>
      </c>
      <c r="J46" s="31">
        <f t="shared" ref="J46:L46" si="11">J35+J45</f>
        <v>350.47320000000002</v>
      </c>
      <c r="K46" s="31"/>
      <c r="L46" s="31">
        <f t="shared" si="11"/>
        <v>39.270000000000003</v>
      </c>
    </row>
    <row r="47" spans="1:12" ht="15.75" customHeight="1" thickBot="1" x14ac:dyDescent="0.3">
      <c r="A47" s="32">
        <f>A27</f>
        <v>1</v>
      </c>
      <c r="B47" s="32">
        <f>B27</f>
        <v>2</v>
      </c>
      <c r="C47" s="171" t="s">
        <v>4</v>
      </c>
      <c r="D47" s="74" t="s">
        <v>21</v>
      </c>
      <c r="E47" s="81" t="s">
        <v>53</v>
      </c>
      <c r="F47" s="82" t="s">
        <v>54</v>
      </c>
      <c r="G47" s="83">
        <v>6.13</v>
      </c>
      <c r="H47" s="83">
        <v>6.8</v>
      </c>
      <c r="I47" s="84">
        <v>30</v>
      </c>
      <c r="J47" s="85">
        <v>206</v>
      </c>
      <c r="K47" s="86">
        <v>515</v>
      </c>
      <c r="L47" s="38">
        <v>12.94</v>
      </c>
    </row>
    <row r="48" spans="1:12" ht="15" x14ac:dyDescent="0.25">
      <c r="A48" s="19">
        <v>1</v>
      </c>
      <c r="B48" s="20">
        <v>3</v>
      </c>
      <c r="C48" s="21" t="s">
        <v>20</v>
      </c>
      <c r="D48" s="143" t="s">
        <v>28</v>
      </c>
      <c r="E48" s="81" t="s">
        <v>57</v>
      </c>
      <c r="F48" s="90" t="s">
        <v>90</v>
      </c>
      <c r="G48" s="91">
        <v>9.0104000000000006</v>
      </c>
      <c r="H48" s="91">
        <v>9.4731000000000005</v>
      </c>
      <c r="I48" s="92">
        <v>52.694000000000003</v>
      </c>
      <c r="J48" s="92">
        <v>332.24700000000001</v>
      </c>
      <c r="K48" s="86">
        <v>714</v>
      </c>
      <c r="L48" s="40">
        <v>14.41</v>
      </c>
    </row>
    <row r="49" spans="1:12" ht="15" x14ac:dyDescent="0.25">
      <c r="A49" s="22"/>
      <c r="B49" s="14"/>
      <c r="C49" s="10"/>
      <c r="D49" s="95" t="s">
        <v>30</v>
      </c>
      <c r="E49" s="81" t="s">
        <v>55</v>
      </c>
      <c r="F49" s="85">
        <v>200</v>
      </c>
      <c r="G49" s="87">
        <v>6</v>
      </c>
      <c r="H49" s="87">
        <v>6.4</v>
      </c>
      <c r="I49" s="87">
        <v>9.4</v>
      </c>
      <c r="J49" s="88">
        <v>120</v>
      </c>
      <c r="K49" s="89" t="s">
        <v>56</v>
      </c>
      <c r="L49" s="40">
        <v>24.22</v>
      </c>
    </row>
    <row r="50" spans="1:12" ht="15" x14ac:dyDescent="0.25">
      <c r="A50" s="22"/>
      <c r="B50" s="14"/>
      <c r="C50" s="10"/>
      <c r="D50" s="75" t="s">
        <v>88</v>
      </c>
      <c r="E50" s="70" t="s">
        <v>52</v>
      </c>
      <c r="F50" s="71">
        <v>30</v>
      </c>
      <c r="G50" s="72">
        <v>2.25</v>
      </c>
      <c r="H50" s="72">
        <v>0.3</v>
      </c>
      <c r="I50" s="72">
        <v>15.3</v>
      </c>
      <c r="J50" s="72">
        <v>74.5</v>
      </c>
      <c r="K50" s="73">
        <v>114</v>
      </c>
      <c r="L50" s="40">
        <v>2.76</v>
      </c>
    </row>
    <row r="51" spans="1:12" ht="15" x14ac:dyDescent="0.25">
      <c r="A51" s="22"/>
      <c r="B51" s="14"/>
      <c r="C51" s="10"/>
      <c r="D51" s="75" t="s">
        <v>24</v>
      </c>
      <c r="E51" s="93" t="s">
        <v>58</v>
      </c>
      <c r="F51" s="85">
        <v>150</v>
      </c>
      <c r="G51" s="84">
        <v>0.6</v>
      </c>
      <c r="H51" s="84">
        <v>0.6</v>
      </c>
      <c r="I51" s="84">
        <v>14.7</v>
      </c>
      <c r="J51" s="94">
        <v>70.5</v>
      </c>
      <c r="K51" s="86">
        <v>847</v>
      </c>
      <c r="L51" s="40">
        <v>19.920000000000002</v>
      </c>
    </row>
    <row r="52" spans="1:12" ht="15" x14ac:dyDescent="0.25">
      <c r="A52" s="22"/>
      <c r="B52" s="14"/>
      <c r="C52" s="10"/>
      <c r="D52" s="5"/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2"/>
      <c r="B53" s="14"/>
      <c r="C53" s="10"/>
      <c r="D53" s="5"/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2"/>
      <c r="B54" s="14"/>
      <c r="C54" s="10"/>
      <c r="D54" s="17" t="s">
        <v>33</v>
      </c>
      <c r="E54" s="8"/>
      <c r="F54" s="18">
        <v>750</v>
      </c>
      <c r="G54" s="18">
        <f t="shared" ref="G54" si="12">SUM(G47:G53)</f>
        <v>23.990400000000001</v>
      </c>
      <c r="H54" s="18">
        <f t="shared" ref="H54" si="13">SUM(H47:H53)</f>
        <v>23.5731</v>
      </c>
      <c r="I54" s="18">
        <f t="shared" ref="I54" si="14">SUM(I47:I53)</f>
        <v>122.09400000000001</v>
      </c>
      <c r="J54" s="18">
        <f t="shared" ref="J54:L54" si="15">SUM(J47:J53)</f>
        <v>803.24700000000007</v>
      </c>
      <c r="K54" s="24"/>
      <c r="L54" s="18">
        <f t="shared" si="15"/>
        <v>74.25</v>
      </c>
    </row>
    <row r="55" spans="1:12" ht="15" x14ac:dyDescent="0.25">
      <c r="A55" s="23"/>
      <c r="B55" s="16"/>
      <c r="C55" s="7"/>
      <c r="D55" s="6" t="s">
        <v>26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5">
        <f>A48</f>
        <v>1</v>
      </c>
      <c r="B56" s="12">
        <f>B48</f>
        <v>3</v>
      </c>
      <c r="C56" s="9" t="s">
        <v>25</v>
      </c>
      <c r="D56" s="6" t="s">
        <v>27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2"/>
      <c r="B57" s="14"/>
      <c r="C57" s="10"/>
      <c r="D57" s="6" t="s">
        <v>28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2"/>
      <c r="B58" s="14"/>
      <c r="C58" s="10"/>
      <c r="D58" s="6" t="s">
        <v>29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2"/>
      <c r="B59" s="14"/>
      <c r="C59" s="10"/>
      <c r="D59" s="6" t="s">
        <v>30</v>
      </c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2"/>
      <c r="B60" s="14"/>
      <c r="C60" s="10"/>
      <c r="D60" s="6" t="s">
        <v>31</v>
      </c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2"/>
      <c r="B61" s="14"/>
      <c r="C61" s="10"/>
      <c r="D61" s="6" t="s">
        <v>32</v>
      </c>
      <c r="E61" s="39"/>
      <c r="F61" s="40"/>
      <c r="G61" s="40"/>
      <c r="H61" s="40"/>
      <c r="I61" s="40"/>
      <c r="J61" s="40"/>
      <c r="K61" s="41"/>
      <c r="L61" s="40"/>
    </row>
    <row r="62" spans="1:12" ht="15" x14ac:dyDescent="0.25">
      <c r="A62" s="22"/>
      <c r="B62" s="14"/>
      <c r="C62" s="10"/>
      <c r="D62" s="5"/>
      <c r="E62" s="39"/>
      <c r="F62" s="40"/>
      <c r="G62" s="40"/>
      <c r="H62" s="40"/>
      <c r="I62" s="40"/>
      <c r="J62" s="40"/>
      <c r="K62" s="41"/>
      <c r="L62" s="40"/>
    </row>
    <row r="63" spans="1:12" ht="15" x14ac:dyDescent="0.25">
      <c r="A63" s="22"/>
      <c r="B63" s="14"/>
      <c r="C63" s="10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2"/>
      <c r="B64" s="14"/>
      <c r="C64" s="10"/>
      <c r="D64" s="17" t="s">
        <v>33</v>
      </c>
      <c r="E64" s="8"/>
      <c r="F64" s="18">
        <f>SUM(F55:F63)</f>
        <v>0</v>
      </c>
      <c r="G64" s="18">
        <f t="shared" ref="G64" si="16">SUM(G55:G63)</f>
        <v>0</v>
      </c>
      <c r="H64" s="18">
        <f t="shared" ref="H64" si="17">SUM(H55:H63)</f>
        <v>0</v>
      </c>
      <c r="I64" s="18">
        <f t="shared" ref="I64" si="18">SUM(I55:I63)</f>
        <v>0</v>
      </c>
      <c r="J64" s="18">
        <f t="shared" ref="J64:L64" si="19">SUM(J55:J63)</f>
        <v>0</v>
      </c>
      <c r="K64" s="24"/>
      <c r="L64" s="18">
        <f t="shared" si="19"/>
        <v>0</v>
      </c>
    </row>
    <row r="65" spans="1:12" ht="15.75" thickBot="1" x14ac:dyDescent="0.3">
      <c r="A65" s="23"/>
      <c r="B65" s="16"/>
      <c r="C65" s="7"/>
      <c r="D65" s="172"/>
      <c r="E65" s="30"/>
      <c r="F65" s="31">
        <f>F54+F64</f>
        <v>750</v>
      </c>
      <c r="G65" s="31">
        <f t="shared" ref="G65" si="20">G54+G64</f>
        <v>23.990400000000001</v>
      </c>
      <c r="H65" s="31">
        <f t="shared" ref="H65" si="21">H54+H64</f>
        <v>23.5731</v>
      </c>
      <c r="I65" s="31">
        <f t="shared" ref="I65" si="22">I54+I64</f>
        <v>122.09400000000001</v>
      </c>
      <c r="J65" s="31">
        <f t="shared" ref="J65:L65" si="23">J54+J64</f>
        <v>803.24700000000007</v>
      </c>
      <c r="K65" s="31"/>
      <c r="L65" s="31">
        <f t="shared" si="23"/>
        <v>74.25</v>
      </c>
    </row>
    <row r="66" spans="1:12" ht="15.75" customHeight="1" thickBot="1" x14ac:dyDescent="0.3">
      <c r="A66" s="28">
        <f>A48</f>
        <v>1</v>
      </c>
      <c r="B66" s="29">
        <f>B48</f>
        <v>3</v>
      </c>
      <c r="C66" s="171" t="s">
        <v>4</v>
      </c>
      <c r="D66" s="74" t="s">
        <v>27</v>
      </c>
      <c r="E66" s="101" t="s">
        <v>60</v>
      </c>
      <c r="F66" s="102">
        <v>210</v>
      </c>
      <c r="G66" s="138">
        <v>4.033728</v>
      </c>
      <c r="H66" s="103">
        <v>4.2630720000000002</v>
      </c>
      <c r="I66" s="104">
        <v>12.965680000000001</v>
      </c>
      <c r="J66" s="104">
        <v>106.36528</v>
      </c>
      <c r="K66" s="105">
        <v>111</v>
      </c>
      <c r="L66" s="38">
        <v>13.74</v>
      </c>
    </row>
    <row r="67" spans="1:12" ht="25.5" x14ac:dyDescent="0.25">
      <c r="A67" s="19">
        <v>1</v>
      </c>
      <c r="B67" s="20">
        <v>4</v>
      </c>
      <c r="C67" s="21" t="s">
        <v>20</v>
      </c>
      <c r="D67" s="139" t="s">
        <v>28</v>
      </c>
      <c r="E67" s="106" t="s">
        <v>61</v>
      </c>
      <c r="F67" s="85">
        <v>90</v>
      </c>
      <c r="G67" s="107">
        <v>12.914782000000001</v>
      </c>
      <c r="H67" s="107">
        <v>12.661229000000001</v>
      </c>
      <c r="I67" s="108">
        <v>2.7307098000000001</v>
      </c>
      <c r="J67" s="108">
        <v>176.53302719999999</v>
      </c>
      <c r="K67" s="86">
        <v>373</v>
      </c>
      <c r="L67" s="40">
        <v>50.22</v>
      </c>
    </row>
    <row r="68" spans="1:12" ht="25.5" x14ac:dyDescent="0.25">
      <c r="A68" s="22"/>
      <c r="B68" s="14"/>
      <c r="C68" s="10"/>
      <c r="D68" s="76" t="s">
        <v>29</v>
      </c>
      <c r="E68" s="109" t="s">
        <v>62</v>
      </c>
      <c r="F68" s="85">
        <v>150</v>
      </c>
      <c r="G68" s="84">
        <v>8.1999999999999993</v>
      </c>
      <c r="H68" s="84">
        <v>5.3</v>
      </c>
      <c r="I68" s="84">
        <v>35.9</v>
      </c>
      <c r="J68" s="85">
        <v>224</v>
      </c>
      <c r="K68" s="86">
        <v>181</v>
      </c>
      <c r="L68" s="40">
        <v>9.61</v>
      </c>
    </row>
    <row r="69" spans="1:12" ht="25.5" x14ac:dyDescent="0.25">
      <c r="A69" s="22"/>
      <c r="B69" s="14"/>
      <c r="C69" s="10"/>
      <c r="D69" s="95" t="s">
        <v>30</v>
      </c>
      <c r="E69" s="93" t="s">
        <v>63</v>
      </c>
      <c r="F69" s="85">
        <v>180</v>
      </c>
      <c r="G69" s="92">
        <f>0.114*F69/200</f>
        <v>0.1026</v>
      </c>
      <c r="H69" s="91">
        <f>0.0846*F69/200</f>
        <v>7.6139999999999999E-2</v>
      </c>
      <c r="I69" s="108">
        <f>9.8037333*F69/200</f>
        <v>8.8233599699999985</v>
      </c>
      <c r="J69" s="110">
        <f>40.83813333*F69/200</f>
        <v>36.754319996999996</v>
      </c>
      <c r="K69" s="73">
        <v>47</v>
      </c>
      <c r="L69" s="40">
        <v>10.31</v>
      </c>
    </row>
    <row r="70" spans="1:12" ht="15" x14ac:dyDescent="0.25">
      <c r="A70" s="22"/>
      <c r="B70" s="14"/>
      <c r="C70" s="10"/>
      <c r="D70" s="75" t="s">
        <v>87</v>
      </c>
      <c r="E70" s="81" t="s">
        <v>44</v>
      </c>
      <c r="F70" s="111">
        <v>20</v>
      </c>
      <c r="G70" s="83">
        <v>1.32</v>
      </c>
      <c r="H70" s="112">
        <v>0.22</v>
      </c>
      <c r="I70" s="83">
        <v>8.1999999999999993</v>
      </c>
      <c r="J70" s="85">
        <v>40</v>
      </c>
      <c r="K70" s="86">
        <v>115</v>
      </c>
      <c r="L70" s="40">
        <v>1.07</v>
      </c>
    </row>
    <row r="71" spans="1:12" ht="15" x14ac:dyDescent="0.25">
      <c r="A71" s="22"/>
      <c r="B71" s="14"/>
      <c r="C71" s="10"/>
      <c r="D71" s="75" t="s">
        <v>88</v>
      </c>
      <c r="E71" s="93" t="s">
        <v>52</v>
      </c>
      <c r="F71" s="85">
        <v>30</v>
      </c>
      <c r="G71" s="83">
        <v>2.25</v>
      </c>
      <c r="H71" s="84">
        <v>0.3</v>
      </c>
      <c r="I71" s="84">
        <v>15.3</v>
      </c>
      <c r="J71" s="113">
        <v>75</v>
      </c>
      <c r="K71" s="86">
        <v>114</v>
      </c>
      <c r="L71" s="40">
        <v>2.7</v>
      </c>
    </row>
    <row r="72" spans="1:12" ht="15" x14ac:dyDescent="0.25">
      <c r="A72" s="22"/>
      <c r="B72" s="14"/>
      <c r="C72" s="10"/>
      <c r="D72" s="75" t="s">
        <v>89</v>
      </c>
      <c r="E72" s="93" t="s">
        <v>58</v>
      </c>
      <c r="F72" s="85">
        <v>150</v>
      </c>
      <c r="G72" s="84">
        <v>0.6</v>
      </c>
      <c r="H72" s="84">
        <v>0.6</v>
      </c>
      <c r="I72" s="84">
        <v>14.7</v>
      </c>
      <c r="J72" s="94">
        <v>70.5</v>
      </c>
      <c r="K72" s="86">
        <v>847</v>
      </c>
      <c r="L72" s="40">
        <v>19.920000000000002</v>
      </c>
    </row>
    <row r="73" spans="1:12" ht="15" x14ac:dyDescent="0.25">
      <c r="A73" s="22"/>
      <c r="B73" s="14"/>
      <c r="C73" s="10"/>
      <c r="D73" s="76" t="s">
        <v>26</v>
      </c>
      <c r="E73" s="96" t="s">
        <v>59</v>
      </c>
      <c r="F73" s="97">
        <v>60</v>
      </c>
      <c r="G73" s="98">
        <v>0.4</v>
      </c>
      <c r="H73" s="98">
        <v>0.06</v>
      </c>
      <c r="I73" s="98">
        <v>1.1399999999999999</v>
      </c>
      <c r="J73" s="99">
        <v>6.6</v>
      </c>
      <c r="K73" s="100">
        <v>15</v>
      </c>
      <c r="L73" s="40">
        <v>7.28</v>
      </c>
    </row>
    <row r="74" spans="1:12" ht="15" x14ac:dyDescent="0.25">
      <c r="A74" s="22"/>
      <c r="B74" s="14"/>
      <c r="C74" s="10"/>
      <c r="D74" s="5"/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2"/>
      <c r="B75" s="14"/>
      <c r="C75" s="10"/>
      <c r="D75" s="17" t="s">
        <v>33</v>
      </c>
      <c r="E75" s="8"/>
      <c r="F75" s="18">
        <v>655</v>
      </c>
      <c r="G75" s="18">
        <f t="shared" ref="G75" si="24">SUM(G66:G74)</f>
        <v>29.821109999999997</v>
      </c>
      <c r="H75" s="18">
        <f t="shared" ref="H75" si="25">SUM(H66:H74)</f>
        <v>23.480440999999999</v>
      </c>
      <c r="I75" s="18">
        <f t="shared" ref="I75" si="26">SUM(I66:I74)</f>
        <v>99.759749769999999</v>
      </c>
      <c r="J75" s="18">
        <f t="shared" ref="J75:L75" si="27">SUM(J66:J74)</f>
        <v>735.75262719700004</v>
      </c>
      <c r="K75" s="24"/>
      <c r="L75" s="18">
        <f t="shared" si="27"/>
        <v>114.85</v>
      </c>
    </row>
    <row r="76" spans="1:12" ht="15" x14ac:dyDescent="0.25">
      <c r="A76" s="23"/>
      <c r="B76" s="16"/>
      <c r="C76" s="7"/>
      <c r="D76" s="6" t="s">
        <v>26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5">
        <f>A67</f>
        <v>1</v>
      </c>
      <c r="B77" s="12">
        <f>B67</f>
        <v>4</v>
      </c>
      <c r="C77" s="9" t="s">
        <v>25</v>
      </c>
      <c r="D77" s="6" t="s">
        <v>27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2"/>
      <c r="B78" s="14"/>
      <c r="C78" s="10"/>
      <c r="D78" s="6" t="s">
        <v>28</v>
      </c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2"/>
      <c r="B79" s="14"/>
      <c r="C79" s="10"/>
      <c r="D79" s="6" t="s">
        <v>29</v>
      </c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2"/>
      <c r="B80" s="14"/>
      <c r="C80" s="10"/>
      <c r="D80" s="6" t="s">
        <v>30</v>
      </c>
      <c r="E80" s="39"/>
      <c r="F80" s="40"/>
      <c r="G80" s="40"/>
      <c r="H80" s="40"/>
      <c r="I80" s="40"/>
      <c r="J80" s="40"/>
      <c r="K80" s="41"/>
      <c r="L80" s="40"/>
    </row>
    <row r="81" spans="1:12" ht="15" x14ac:dyDescent="0.25">
      <c r="A81" s="22"/>
      <c r="B81" s="14"/>
      <c r="C81" s="10"/>
      <c r="D81" s="6" t="s">
        <v>31</v>
      </c>
      <c r="E81" s="39"/>
      <c r="F81" s="40"/>
      <c r="G81" s="40"/>
      <c r="H81" s="40"/>
      <c r="I81" s="40"/>
      <c r="J81" s="40"/>
      <c r="K81" s="41"/>
      <c r="L81" s="40"/>
    </row>
    <row r="82" spans="1:12" ht="15" x14ac:dyDescent="0.25">
      <c r="A82" s="22"/>
      <c r="B82" s="14"/>
      <c r="C82" s="10"/>
      <c r="D82" s="6" t="s">
        <v>32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2"/>
      <c r="B83" s="14"/>
      <c r="C83" s="10"/>
      <c r="D83" s="5"/>
      <c r="E83" s="39"/>
      <c r="F83" s="40"/>
      <c r="G83" s="40"/>
      <c r="H83" s="40"/>
      <c r="I83" s="40"/>
      <c r="J83" s="40"/>
      <c r="K83" s="41"/>
      <c r="L83" s="40"/>
    </row>
    <row r="84" spans="1:12" ht="15" x14ac:dyDescent="0.25">
      <c r="A84" s="22"/>
      <c r="B84" s="14"/>
      <c r="C84" s="10"/>
      <c r="D84" s="5"/>
      <c r="E84" s="39"/>
      <c r="F84" s="40"/>
      <c r="G84" s="40"/>
      <c r="H84" s="40"/>
      <c r="I84" s="40"/>
      <c r="J84" s="40"/>
      <c r="K84" s="41"/>
      <c r="L84" s="40"/>
    </row>
    <row r="85" spans="1:12" ht="15" x14ac:dyDescent="0.25">
      <c r="A85" s="22"/>
      <c r="B85" s="14"/>
      <c r="C85" s="10"/>
      <c r="D85" s="17" t="s">
        <v>33</v>
      </c>
      <c r="E85" s="8"/>
      <c r="F85" s="18">
        <f>SUM(F76:F84)</f>
        <v>0</v>
      </c>
      <c r="G85" s="18">
        <f t="shared" ref="G85" si="28">SUM(G76:G84)</f>
        <v>0</v>
      </c>
      <c r="H85" s="18">
        <f t="shared" ref="H85" si="29">SUM(H76:H84)</f>
        <v>0</v>
      </c>
      <c r="I85" s="18">
        <f t="shared" ref="I85" si="30">SUM(I76:I84)</f>
        <v>0</v>
      </c>
      <c r="J85" s="18">
        <f t="shared" ref="J85:L85" si="31">SUM(J76:J84)</f>
        <v>0</v>
      </c>
      <c r="K85" s="24"/>
      <c r="L85" s="18">
        <f t="shared" si="31"/>
        <v>0</v>
      </c>
    </row>
    <row r="86" spans="1:12" ht="15.75" thickBot="1" x14ac:dyDescent="0.3">
      <c r="A86" s="23"/>
      <c r="B86" s="16"/>
      <c r="C86" s="7"/>
      <c r="D86" s="172"/>
      <c r="E86" s="30"/>
      <c r="F86" s="31">
        <f>F75+F85</f>
        <v>655</v>
      </c>
      <c r="G86" s="31">
        <f t="shared" ref="G86" si="32">G75+G85</f>
        <v>29.821109999999997</v>
      </c>
      <c r="H86" s="31">
        <f t="shared" ref="H86" si="33">H75+H85</f>
        <v>23.480440999999999</v>
      </c>
      <c r="I86" s="31">
        <f t="shared" ref="I86" si="34">I75+I85</f>
        <v>99.759749769999999</v>
      </c>
      <c r="J86" s="31">
        <f t="shared" ref="J86:L86" si="35">J75+J85</f>
        <v>735.75262719700004</v>
      </c>
      <c r="K86" s="31"/>
      <c r="L86" s="31">
        <f t="shared" si="35"/>
        <v>114.85</v>
      </c>
    </row>
    <row r="87" spans="1:12" ht="15.75" customHeight="1" thickBot="1" x14ac:dyDescent="0.3">
      <c r="A87" s="28">
        <f>A67</f>
        <v>1</v>
      </c>
      <c r="B87" s="29">
        <f>B67</f>
        <v>4</v>
      </c>
      <c r="C87" s="171" t="s">
        <v>4</v>
      </c>
      <c r="D87" s="74" t="s">
        <v>21</v>
      </c>
      <c r="E87" s="114" t="s">
        <v>64</v>
      </c>
      <c r="F87" s="85">
        <v>200</v>
      </c>
      <c r="G87" s="107">
        <v>4.3924320000000003</v>
      </c>
      <c r="H87" s="115">
        <v>4.0198400000000003</v>
      </c>
      <c r="I87" s="107">
        <v>15.650544</v>
      </c>
      <c r="J87" s="107">
        <v>116.350464</v>
      </c>
      <c r="K87" s="86">
        <v>518</v>
      </c>
      <c r="L87" s="38">
        <v>11.6</v>
      </c>
    </row>
    <row r="88" spans="1:12" ht="15" x14ac:dyDescent="0.25">
      <c r="A88" s="19">
        <v>1</v>
      </c>
      <c r="B88" s="20">
        <v>5</v>
      </c>
      <c r="C88" s="21" t="s">
        <v>20</v>
      </c>
      <c r="D88" s="75" t="s">
        <v>22</v>
      </c>
      <c r="E88" s="81" t="s">
        <v>65</v>
      </c>
      <c r="F88" s="85">
        <v>180</v>
      </c>
      <c r="G88" s="83">
        <f>1.81*F88/200</f>
        <v>1.629</v>
      </c>
      <c r="H88" s="83">
        <f>1.67*F88/200</f>
        <v>1.5029999999999999</v>
      </c>
      <c r="I88" s="83">
        <f>13.22*F88/200</f>
        <v>11.898</v>
      </c>
      <c r="J88" s="85">
        <f>75*F88/200</f>
        <v>67.5</v>
      </c>
      <c r="K88" s="86">
        <v>1184</v>
      </c>
      <c r="L88" s="40">
        <v>4.47</v>
      </c>
    </row>
    <row r="89" spans="1:12" ht="15" x14ac:dyDescent="0.25">
      <c r="A89" s="22"/>
      <c r="B89" s="14"/>
      <c r="C89" s="10"/>
      <c r="D89" s="75" t="s">
        <v>23</v>
      </c>
      <c r="E89" s="81" t="s">
        <v>52</v>
      </c>
      <c r="F89" s="85">
        <v>30</v>
      </c>
      <c r="G89" s="83">
        <v>2.25</v>
      </c>
      <c r="H89" s="84">
        <v>0.3</v>
      </c>
      <c r="I89" s="84">
        <v>15.3</v>
      </c>
      <c r="J89" s="85">
        <v>75</v>
      </c>
      <c r="K89" s="86">
        <v>114</v>
      </c>
      <c r="L89" s="40">
        <v>2.7</v>
      </c>
    </row>
    <row r="90" spans="1:12" ht="15" x14ac:dyDescent="0.25">
      <c r="A90" s="22"/>
      <c r="B90" s="14"/>
      <c r="C90" s="10"/>
      <c r="D90" s="75" t="s">
        <v>24</v>
      </c>
      <c r="E90" s="116" t="s">
        <v>67</v>
      </c>
      <c r="F90" s="117">
        <v>150</v>
      </c>
      <c r="G90" s="72">
        <v>0.6</v>
      </c>
      <c r="H90" s="72">
        <v>0.45</v>
      </c>
      <c r="I90" s="72">
        <v>15.45</v>
      </c>
      <c r="J90" s="118">
        <v>70.5</v>
      </c>
      <c r="K90" s="86">
        <v>847</v>
      </c>
      <c r="L90" s="40">
        <v>28.4</v>
      </c>
    </row>
    <row r="91" spans="1:12" ht="15" x14ac:dyDescent="0.25">
      <c r="A91" s="22"/>
      <c r="B91" s="14"/>
      <c r="C91" s="10"/>
      <c r="D91" s="59" t="s">
        <v>30</v>
      </c>
      <c r="E91" s="81" t="s">
        <v>66</v>
      </c>
      <c r="F91" s="111">
        <v>201</v>
      </c>
      <c r="G91" s="84">
        <v>5.6</v>
      </c>
      <c r="H91" s="85">
        <v>8</v>
      </c>
      <c r="I91" s="84">
        <v>8.4</v>
      </c>
      <c r="J91" s="85">
        <v>134</v>
      </c>
      <c r="K91" s="73">
        <v>535</v>
      </c>
      <c r="L91" s="40">
        <v>18.84</v>
      </c>
    </row>
    <row r="92" spans="1:12" ht="15" x14ac:dyDescent="0.25">
      <c r="A92" s="22"/>
      <c r="B92" s="14"/>
      <c r="C92" s="10"/>
      <c r="D92" s="59"/>
      <c r="E92" s="81"/>
      <c r="F92" s="111"/>
      <c r="G92" s="84"/>
      <c r="H92" s="85"/>
      <c r="I92" s="84"/>
      <c r="J92" s="85"/>
      <c r="K92" s="73"/>
      <c r="L92" s="40"/>
    </row>
    <row r="93" spans="1:12" ht="15" x14ac:dyDescent="0.25">
      <c r="A93" s="22"/>
      <c r="B93" s="14"/>
      <c r="C93" s="10"/>
      <c r="D93" s="5"/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2"/>
      <c r="B94" s="14"/>
      <c r="C94" s="10"/>
      <c r="D94" s="17" t="s">
        <v>33</v>
      </c>
      <c r="E94" s="8"/>
      <c r="F94" s="18">
        <v>890</v>
      </c>
      <c r="G94" s="18">
        <f t="shared" ref="G94" si="36">SUM(G87:G93)</f>
        <v>14.471432</v>
      </c>
      <c r="H94" s="18">
        <f t="shared" ref="H94" si="37">SUM(H87:H93)</f>
        <v>14.27284</v>
      </c>
      <c r="I94" s="18">
        <f t="shared" ref="I94" si="38">SUM(I87:I93)</f>
        <v>66.698544000000012</v>
      </c>
      <c r="J94" s="18">
        <f t="shared" ref="J94:L94" si="39">SUM(J87:J93)</f>
        <v>463.35046399999999</v>
      </c>
      <c r="K94" s="24"/>
      <c r="L94" s="18">
        <f t="shared" si="39"/>
        <v>66.010000000000005</v>
      </c>
    </row>
    <row r="95" spans="1:12" ht="15" x14ac:dyDescent="0.25">
      <c r="A95" s="23"/>
      <c r="B95" s="16"/>
      <c r="C95" s="7"/>
      <c r="D95" s="6" t="s">
        <v>26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5">
        <f>A88</f>
        <v>1</v>
      </c>
      <c r="B96" s="12">
        <f>B88</f>
        <v>5</v>
      </c>
      <c r="C96" s="9" t="s">
        <v>25</v>
      </c>
      <c r="D96" s="6" t="s">
        <v>27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2"/>
      <c r="B97" s="14"/>
      <c r="C97" s="10"/>
      <c r="D97" s="6" t="s">
        <v>28</v>
      </c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2"/>
      <c r="B98" s="14"/>
      <c r="C98" s="10"/>
      <c r="D98" s="6" t="s">
        <v>29</v>
      </c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2"/>
      <c r="B99" s="14"/>
      <c r="C99" s="10"/>
      <c r="D99" s="6" t="s">
        <v>30</v>
      </c>
      <c r="E99" s="39"/>
      <c r="F99" s="40"/>
      <c r="G99" s="40"/>
      <c r="H99" s="40"/>
      <c r="I99" s="40"/>
      <c r="J99" s="40"/>
      <c r="K99" s="41"/>
      <c r="L99" s="40"/>
    </row>
    <row r="100" spans="1:12" ht="15" x14ac:dyDescent="0.25">
      <c r="A100" s="22"/>
      <c r="B100" s="14"/>
      <c r="C100" s="10"/>
      <c r="D100" s="6" t="s">
        <v>31</v>
      </c>
      <c r="E100" s="39"/>
      <c r="F100" s="40"/>
      <c r="G100" s="40"/>
      <c r="H100" s="40"/>
      <c r="I100" s="40"/>
      <c r="J100" s="40"/>
      <c r="K100" s="41"/>
      <c r="L100" s="40"/>
    </row>
    <row r="101" spans="1:12" ht="15" x14ac:dyDescent="0.25">
      <c r="A101" s="22"/>
      <c r="B101" s="14"/>
      <c r="C101" s="10"/>
      <c r="D101" s="6" t="s">
        <v>32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2"/>
      <c r="B102" s="14"/>
      <c r="C102" s="10"/>
      <c r="D102" s="5"/>
      <c r="E102" s="39"/>
      <c r="F102" s="40"/>
      <c r="G102" s="40"/>
      <c r="H102" s="40"/>
      <c r="I102" s="40"/>
      <c r="J102" s="40"/>
      <c r="K102" s="41"/>
      <c r="L102" s="40"/>
    </row>
    <row r="103" spans="1:12" ht="15" x14ac:dyDescent="0.25">
      <c r="A103" s="22"/>
      <c r="B103" s="14"/>
      <c r="C103" s="10"/>
      <c r="D103" s="5"/>
      <c r="E103" s="39"/>
      <c r="F103" s="40"/>
      <c r="G103" s="40"/>
      <c r="H103" s="40"/>
      <c r="I103" s="40"/>
      <c r="J103" s="40"/>
      <c r="K103" s="41"/>
      <c r="L103" s="40"/>
    </row>
    <row r="104" spans="1:12" ht="15" x14ac:dyDescent="0.25">
      <c r="A104" s="22"/>
      <c r="B104" s="14"/>
      <c r="C104" s="10"/>
      <c r="D104" s="17" t="s">
        <v>33</v>
      </c>
      <c r="E104" s="8"/>
      <c r="F104" s="18">
        <f>SUM(F95:F103)</f>
        <v>0</v>
      </c>
      <c r="G104" s="18">
        <f t="shared" ref="G104" si="40">SUM(G95:G103)</f>
        <v>0</v>
      </c>
      <c r="H104" s="18">
        <f t="shared" ref="H104" si="41">SUM(H95:H103)</f>
        <v>0</v>
      </c>
      <c r="I104" s="18">
        <f t="shared" ref="I104" si="42">SUM(I95:I103)</f>
        <v>0</v>
      </c>
      <c r="J104" s="18">
        <f t="shared" ref="J104:L104" si="43">SUM(J95:J103)</f>
        <v>0</v>
      </c>
      <c r="K104" s="24"/>
      <c r="L104" s="18">
        <f t="shared" si="43"/>
        <v>0</v>
      </c>
    </row>
    <row r="105" spans="1:12" ht="15.75" thickBot="1" x14ac:dyDescent="0.3">
      <c r="A105" s="23"/>
      <c r="B105" s="16"/>
      <c r="C105" s="7"/>
      <c r="D105" s="172"/>
      <c r="E105" s="30"/>
      <c r="F105" s="31">
        <f>F94+F104</f>
        <v>890</v>
      </c>
      <c r="G105" s="31">
        <f t="shared" ref="G105" si="44">G94+G104</f>
        <v>14.471432</v>
      </c>
      <c r="H105" s="31">
        <f t="shared" ref="H105" si="45">H94+H104</f>
        <v>14.27284</v>
      </c>
      <c r="I105" s="31">
        <f t="shared" ref="I105" si="46">I94+I104</f>
        <v>66.698544000000012</v>
      </c>
      <c r="J105" s="31">
        <f t="shared" ref="J105:L105" si="47">J94+J104</f>
        <v>463.35046399999999</v>
      </c>
      <c r="K105" s="31"/>
      <c r="L105" s="31">
        <f t="shared" si="47"/>
        <v>66.010000000000005</v>
      </c>
    </row>
    <row r="106" spans="1:12" ht="15.75" customHeight="1" thickBot="1" x14ac:dyDescent="0.3">
      <c r="A106" s="28">
        <f>A88</f>
        <v>1</v>
      </c>
      <c r="B106" s="29">
        <f>B88</f>
        <v>5</v>
      </c>
      <c r="C106" s="171" t="s">
        <v>4</v>
      </c>
      <c r="D106" s="74" t="s">
        <v>21</v>
      </c>
      <c r="E106" s="81" t="s">
        <v>68</v>
      </c>
      <c r="F106" s="111">
        <v>150</v>
      </c>
      <c r="G106" s="92">
        <f>4.324*F106/100</f>
        <v>6.4860000000000007</v>
      </c>
      <c r="H106" s="92">
        <f>2.134*F106/100</f>
        <v>3.2009999999999996</v>
      </c>
      <c r="I106" s="107">
        <f>17.85329*F106/100</f>
        <v>26.779935000000002</v>
      </c>
      <c r="J106" s="84">
        <v>161.87273999999999</v>
      </c>
      <c r="K106" s="119">
        <v>702</v>
      </c>
      <c r="L106" s="38">
        <v>16.13</v>
      </c>
    </row>
    <row r="107" spans="1:12" ht="15" x14ac:dyDescent="0.25">
      <c r="A107" s="19">
        <v>2</v>
      </c>
      <c r="B107" s="20">
        <v>1</v>
      </c>
      <c r="C107" s="21" t="s">
        <v>20</v>
      </c>
      <c r="D107" s="139" t="s">
        <v>28</v>
      </c>
      <c r="E107" s="81" t="s">
        <v>57</v>
      </c>
      <c r="F107" s="90" t="s">
        <v>90</v>
      </c>
      <c r="G107" s="91">
        <v>9.0104000000000006</v>
      </c>
      <c r="H107" s="91">
        <v>9.4731000000000005</v>
      </c>
      <c r="I107" s="92">
        <v>52.694000000000003</v>
      </c>
      <c r="J107" s="92">
        <v>332.24700000000001</v>
      </c>
      <c r="K107" s="86">
        <v>714</v>
      </c>
      <c r="L107" s="40">
        <v>14.41</v>
      </c>
    </row>
    <row r="108" spans="1:12" ht="15" x14ac:dyDescent="0.25">
      <c r="A108" s="22"/>
      <c r="B108" s="14"/>
      <c r="C108" s="10"/>
      <c r="D108" s="75" t="s">
        <v>22</v>
      </c>
      <c r="E108" s="81" t="s">
        <v>69</v>
      </c>
      <c r="F108" s="85">
        <v>180</v>
      </c>
      <c r="G108" s="92">
        <f>1.551*180/200</f>
        <v>1.3959000000000001</v>
      </c>
      <c r="H108" s="115">
        <f>1.58488*F108/200</f>
        <v>1.4263920000000001</v>
      </c>
      <c r="I108" s="91">
        <f>2.1749*F108/200</f>
        <v>1.9574100000000001</v>
      </c>
      <c r="J108" s="115">
        <f>29.16752*F108/200</f>
        <v>26.250767999999997</v>
      </c>
      <c r="K108" s="86">
        <v>603</v>
      </c>
      <c r="L108" s="40">
        <v>4.2</v>
      </c>
    </row>
    <row r="109" spans="1:12" ht="45" x14ac:dyDescent="0.25">
      <c r="A109" s="22"/>
      <c r="B109" s="14"/>
      <c r="C109" s="10"/>
      <c r="D109" s="140" t="s">
        <v>85</v>
      </c>
      <c r="E109" s="78" t="s">
        <v>66</v>
      </c>
      <c r="F109" s="111">
        <v>201</v>
      </c>
      <c r="G109" s="84">
        <v>5.6</v>
      </c>
      <c r="H109" s="85">
        <v>8</v>
      </c>
      <c r="I109" s="84">
        <v>8.4</v>
      </c>
      <c r="J109" s="85">
        <v>134</v>
      </c>
      <c r="K109" s="86">
        <v>535</v>
      </c>
      <c r="L109" s="40">
        <v>18.84</v>
      </c>
    </row>
    <row r="110" spans="1:12" ht="15" x14ac:dyDescent="0.25">
      <c r="A110" s="22"/>
      <c r="B110" s="14"/>
      <c r="C110" s="10"/>
      <c r="D110" s="75"/>
      <c r="E110" s="78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2"/>
      <c r="B111" s="14"/>
      <c r="C111" s="10"/>
      <c r="D111" s="142"/>
      <c r="E111" s="141"/>
      <c r="F111" s="111"/>
      <c r="G111" s="84"/>
      <c r="H111" s="85"/>
      <c r="I111" s="84"/>
      <c r="J111" s="85"/>
      <c r="K111" s="86"/>
      <c r="L111" s="40"/>
    </row>
    <row r="112" spans="1:12" ht="15" x14ac:dyDescent="0.25">
      <c r="A112" s="22"/>
      <c r="B112" s="14"/>
      <c r="C112" s="10"/>
      <c r="D112" s="5"/>
      <c r="E112" s="78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2"/>
      <c r="B113" s="14"/>
      <c r="C113" s="10"/>
      <c r="D113" s="17" t="s">
        <v>33</v>
      </c>
      <c r="E113" s="8"/>
      <c r="F113" s="18">
        <v>760</v>
      </c>
      <c r="G113" s="18">
        <f t="shared" ref="G113:J113" si="48">SUM(G106:G112)</f>
        <v>22.4923</v>
      </c>
      <c r="H113" s="18">
        <f t="shared" si="48"/>
        <v>22.100491999999999</v>
      </c>
      <c r="I113" s="18">
        <f t="shared" si="48"/>
        <v>89.831345000000013</v>
      </c>
      <c r="J113" s="18">
        <f t="shared" si="48"/>
        <v>654.37050799999997</v>
      </c>
      <c r="K113" s="24"/>
      <c r="L113" s="18">
        <f t="shared" ref="L113" si="49">SUM(L106:L112)</f>
        <v>53.58</v>
      </c>
    </row>
    <row r="114" spans="1:12" ht="15" x14ac:dyDescent="0.25">
      <c r="A114" s="23"/>
      <c r="B114" s="16"/>
      <c r="C114" s="7"/>
      <c r="D114" s="6" t="s">
        <v>26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5">
        <f>A107</f>
        <v>2</v>
      </c>
      <c r="B115" s="12">
        <v>1</v>
      </c>
      <c r="C115" s="9" t="s">
        <v>25</v>
      </c>
      <c r="D115" s="6" t="s">
        <v>27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2"/>
      <c r="B116" s="14"/>
      <c r="C116" s="10"/>
      <c r="D116" s="6" t="s">
        <v>28</v>
      </c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2"/>
      <c r="B117" s="14"/>
      <c r="C117" s="10"/>
      <c r="D117" s="6" t="s">
        <v>29</v>
      </c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2"/>
      <c r="B118" s="14"/>
      <c r="C118" s="10"/>
      <c r="D118" s="6" t="s">
        <v>30</v>
      </c>
      <c r="E118" s="39"/>
      <c r="F118" s="40"/>
      <c r="G118" s="40"/>
      <c r="H118" s="40"/>
      <c r="I118" s="40"/>
      <c r="J118" s="40"/>
      <c r="K118" s="41"/>
      <c r="L118" s="40"/>
    </row>
    <row r="119" spans="1:12" ht="15" x14ac:dyDescent="0.25">
      <c r="A119" s="22"/>
      <c r="B119" s="14"/>
      <c r="C119" s="10"/>
      <c r="D119" s="6" t="s">
        <v>31</v>
      </c>
      <c r="E119" s="39"/>
      <c r="F119" s="40"/>
      <c r="G119" s="40"/>
      <c r="H119" s="40"/>
      <c r="I119" s="40"/>
      <c r="J119" s="40"/>
      <c r="K119" s="41"/>
      <c r="L119" s="40"/>
    </row>
    <row r="120" spans="1:12" ht="15" x14ac:dyDescent="0.25">
      <c r="A120" s="22"/>
      <c r="B120" s="14"/>
      <c r="C120" s="10"/>
      <c r="D120" s="6" t="s">
        <v>32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22"/>
      <c r="B121" s="14"/>
      <c r="C121" s="10"/>
      <c r="D121" s="5"/>
      <c r="E121" s="39"/>
      <c r="F121" s="40"/>
      <c r="G121" s="40"/>
      <c r="H121" s="40"/>
      <c r="I121" s="40"/>
      <c r="J121" s="40"/>
      <c r="K121" s="41"/>
      <c r="L121" s="40"/>
    </row>
    <row r="122" spans="1:12" ht="15" x14ac:dyDescent="0.25">
      <c r="A122" s="22"/>
      <c r="B122" s="14"/>
      <c r="C122" s="10"/>
      <c r="D122" s="5"/>
      <c r="E122" s="39"/>
      <c r="F122" s="40"/>
      <c r="G122" s="40"/>
      <c r="H122" s="40"/>
      <c r="I122" s="40"/>
      <c r="J122" s="40"/>
      <c r="K122" s="41"/>
      <c r="L122" s="40"/>
    </row>
    <row r="123" spans="1:12" ht="15" x14ac:dyDescent="0.25">
      <c r="A123" s="22"/>
      <c r="B123" s="14"/>
      <c r="C123" s="10"/>
      <c r="D123" s="17" t="s">
        <v>33</v>
      </c>
      <c r="E123" s="8"/>
      <c r="F123" s="18">
        <f>SUM(F114:F122)</f>
        <v>0</v>
      </c>
      <c r="G123" s="18">
        <f t="shared" ref="G123:J123" si="50">SUM(G114:G122)</f>
        <v>0</v>
      </c>
      <c r="H123" s="18">
        <f t="shared" si="50"/>
        <v>0</v>
      </c>
      <c r="I123" s="18">
        <f t="shared" si="50"/>
        <v>0</v>
      </c>
      <c r="J123" s="18">
        <f t="shared" si="50"/>
        <v>0</v>
      </c>
      <c r="K123" s="24"/>
      <c r="L123" s="18">
        <f t="shared" ref="L123" si="51">SUM(L114:L122)</f>
        <v>0</v>
      </c>
    </row>
    <row r="124" spans="1:12" ht="15.75" thickBot="1" x14ac:dyDescent="0.3">
      <c r="A124" s="23"/>
      <c r="B124" s="16"/>
      <c r="C124" s="7"/>
      <c r="D124" s="172"/>
      <c r="E124" s="30"/>
      <c r="F124" s="31">
        <f>F113+F123</f>
        <v>760</v>
      </c>
      <c r="G124" s="31">
        <f t="shared" ref="G124" si="52">G113+G123</f>
        <v>22.4923</v>
      </c>
      <c r="H124" s="31">
        <f t="shared" ref="H124" si="53">H113+H123</f>
        <v>22.100491999999999</v>
      </c>
      <c r="I124" s="31">
        <f t="shared" ref="I124" si="54">I113+I123</f>
        <v>89.831345000000013</v>
      </c>
      <c r="J124" s="31">
        <f t="shared" ref="J124:L124" si="55">J113+J123</f>
        <v>654.37050799999997</v>
      </c>
      <c r="K124" s="31"/>
      <c r="L124" s="31">
        <f t="shared" si="55"/>
        <v>53.58</v>
      </c>
    </row>
    <row r="125" spans="1:12" ht="15.75" customHeight="1" thickBot="1" x14ac:dyDescent="0.3">
      <c r="A125" s="28">
        <f>A107</f>
        <v>2</v>
      </c>
      <c r="B125" s="29">
        <f>B107</f>
        <v>1</v>
      </c>
      <c r="C125" s="171" t="s">
        <v>4</v>
      </c>
      <c r="D125" s="74" t="s">
        <v>27</v>
      </c>
      <c r="E125" s="121" t="s">
        <v>71</v>
      </c>
      <c r="F125" s="122">
        <v>210</v>
      </c>
      <c r="G125" s="123">
        <v>6.8601200000000002</v>
      </c>
      <c r="H125" s="123">
        <v>6.2145600000000005</v>
      </c>
      <c r="I125" s="122">
        <v>14.365260000000001</v>
      </c>
      <c r="J125" s="122">
        <v>140.83256</v>
      </c>
      <c r="K125" s="105">
        <v>139</v>
      </c>
      <c r="L125" s="38">
        <v>17.87</v>
      </c>
    </row>
    <row r="126" spans="1:12" ht="25.5" x14ac:dyDescent="0.25">
      <c r="A126" s="13">
        <v>2</v>
      </c>
      <c r="B126" s="14">
        <v>2</v>
      </c>
      <c r="C126" s="21" t="s">
        <v>20</v>
      </c>
      <c r="D126" s="75" t="s">
        <v>28</v>
      </c>
      <c r="E126" s="81" t="s">
        <v>72</v>
      </c>
      <c r="F126" s="85">
        <v>90</v>
      </c>
      <c r="G126" s="84">
        <v>10.982772000000002</v>
      </c>
      <c r="H126" s="84">
        <v>8.6074560000000009</v>
      </c>
      <c r="I126" s="84">
        <v>12.781314</v>
      </c>
      <c r="J126" s="85">
        <v>172.523448</v>
      </c>
      <c r="K126" s="86">
        <v>626</v>
      </c>
      <c r="L126" s="40">
        <v>41.35</v>
      </c>
    </row>
    <row r="127" spans="1:12" ht="25.5" x14ac:dyDescent="0.25">
      <c r="A127" s="13"/>
      <c r="B127" s="14"/>
      <c r="C127" s="10"/>
      <c r="D127" s="75" t="s">
        <v>29</v>
      </c>
      <c r="E127" s="81" t="s">
        <v>73</v>
      </c>
      <c r="F127" s="85">
        <v>150</v>
      </c>
      <c r="G127" s="85">
        <v>3</v>
      </c>
      <c r="H127" s="84">
        <v>4.4000000000000004</v>
      </c>
      <c r="I127" s="85">
        <v>20</v>
      </c>
      <c r="J127" s="85">
        <v>132</v>
      </c>
      <c r="K127" s="86">
        <v>321</v>
      </c>
      <c r="L127" s="40">
        <v>12.37</v>
      </c>
    </row>
    <row r="128" spans="1:12" ht="25.5" x14ac:dyDescent="0.25">
      <c r="A128" s="13"/>
      <c r="B128" s="14"/>
      <c r="C128" s="10"/>
      <c r="D128" s="143" t="s">
        <v>30</v>
      </c>
      <c r="E128" s="124" t="s">
        <v>74</v>
      </c>
      <c r="F128" s="117">
        <v>180</v>
      </c>
      <c r="G128" s="125">
        <f>0.055442*F128/150</f>
        <v>6.653039999999999E-2</v>
      </c>
      <c r="H128" s="125">
        <f>0.0548584*F128/150</f>
        <v>6.5830080000000013E-2</v>
      </c>
      <c r="I128" s="125">
        <f>14.0156562*F128/150</f>
        <v>16.818787439999998</v>
      </c>
      <c r="J128" s="126">
        <f>56.7781184*F128/150</f>
        <v>68.133742080000005</v>
      </c>
      <c r="K128" s="86">
        <v>526</v>
      </c>
      <c r="L128" s="40">
        <v>7.68</v>
      </c>
    </row>
    <row r="129" spans="1:12" ht="15" x14ac:dyDescent="0.25">
      <c r="A129" s="13"/>
      <c r="B129" s="14"/>
      <c r="C129" s="10"/>
      <c r="D129" s="75" t="s">
        <v>87</v>
      </c>
      <c r="E129" s="81" t="s">
        <v>44</v>
      </c>
      <c r="F129" s="111">
        <v>20</v>
      </c>
      <c r="G129" s="83">
        <v>1.32</v>
      </c>
      <c r="H129" s="112">
        <v>0.22</v>
      </c>
      <c r="I129" s="83">
        <v>8.1999999999999993</v>
      </c>
      <c r="J129" s="85">
        <v>40</v>
      </c>
      <c r="K129" s="86">
        <v>115</v>
      </c>
      <c r="L129" s="40">
        <v>1.07</v>
      </c>
    </row>
    <row r="130" spans="1:12" ht="15" x14ac:dyDescent="0.25">
      <c r="A130" s="13"/>
      <c r="B130" s="14"/>
      <c r="C130" s="10"/>
      <c r="D130" s="75" t="s">
        <v>88</v>
      </c>
      <c r="E130" s="127" t="s">
        <v>52</v>
      </c>
      <c r="F130" s="128">
        <v>30</v>
      </c>
      <c r="G130" s="128">
        <v>2.25</v>
      </c>
      <c r="H130" s="128">
        <v>0.3</v>
      </c>
      <c r="I130" s="128">
        <v>15.3</v>
      </c>
      <c r="J130" s="128">
        <v>75</v>
      </c>
      <c r="K130" s="86">
        <v>114</v>
      </c>
      <c r="L130" s="40">
        <v>2.7</v>
      </c>
    </row>
    <row r="131" spans="1:12" ht="15" x14ac:dyDescent="0.25">
      <c r="A131" s="13"/>
      <c r="B131" s="14"/>
      <c r="C131" s="10"/>
      <c r="D131" s="75" t="s">
        <v>26</v>
      </c>
      <c r="E131" s="120" t="s">
        <v>70</v>
      </c>
      <c r="F131" s="98">
        <v>60</v>
      </c>
      <c r="G131" s="98">
        <v>0.4</v>
      </c>
      <c r="H131" s="98">
        <v>0.06</v>
      </c>
      <c r="I131" s="98">
        <v>1.1399999999999999</v>
      </c>
      <c r="J131" s="99">
        <v>6.6</v>
      </c>
      <c r="K131" s="100">
        <v>15</v>
      </c>
      <c r="L131" s="40">
        <v>7.28</v>
      </c>
    </row>
    <row r="132" spans="1:12" ht="15" x14ac:dyDescent="0.25">
      <c r="A132" s="13"/>
      <c r="B132" s="14"/>
      <c r="C132" s="10"/>
      <c r="D132" s="75"/>
      <c r="E132" s="124"/>
      <c r="F132" s="117"/>
      <c r="G132" s="125"/>
      <c r="H132" s="125"/>
      <c r="I132" s="125"/>
      <c r="J132" s="126"/>
      <c r="K132" s="86"/>
      <c r="L132" s="40"/>
    </row>
    <row r="133" spans="1:12" ht="15" x14ac:dyDescent="0.25">
      <c r="A133" s="13"/>
      <c r="B133" s="14"/>
      <c r="C133" s="10"/>
      <c r="D133" s="5"/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3"/>
      <c r="B134" s="14"/>
      <c r="C134" s="10"/>
      <c r="D134" s="17" t="s">
        <v>33</v>
      </c>
      <c r="E134" s="8"/>
      <c r="F134" s="18">
        <v>750</v>
      </c>
      <c r="G134" s="18">
        <f>SUM(G126:G133)</f>
        <v>18.019302400000001</v>
      </c>
      <c r="H134" s="18">
        <f>SUM(H126:H133)</f>
        <v>13.653286080000003</v>
      </c>
      <c r="I134" s="18">
        <f>SUM(I126:I133)</f>
        <v>74.240101440000004</v>
      </c>
      <c r="J134" s="18">
        <f>SUM(J126:J133)</f>
        <v>494.25719008000004</v>
      </c>
      <c r="K134" s="24"/>
      <c r="L134" s="18">
        <f>SUM(L126:L133)</f>
        <v>72.45</v>
      </c>
    </row>
    <row r="135" spans="1:12" ht="15.75" thickBot="1" x14ac:dyDescent="0.3">
      <c r="A135" s="15"/>
      <c r="B135" s="16"/>
      <c r="C135" s="7"/>
      <c r="D135" s="6"/>
      <c r="E135" s="120"/>
      <c r="F135" s="98"/>
      <c r="G135" s="98"/>
      <c r="H135" s="98"/>
      <c r="I135" s="98"/>
      <c r="J135" s="99"/>
      <c r="K135" s="100"/>
      <c r="L135" s="40"/>
    </row>
    <row r="136" spans="1:12" ht="15" x14ac:dyDescent="0.25">
      <c r="A136" s="12">
        <f>A126</f>
        <v>2</v>
      </c>
      <c r="B136" s="12">
        <f>B126</f>
        <v>2</v>
      </c>
      <c r="C136" s="9" t="s">
        <v>25</v>
      </c>
      <c r="D136" s="6"/>
      <c r="E136" s="121"/>
      <c r="F136" s="122"/>
      <c r="G136" s="123"/>
      <c r="H136" s="123"/>
      <c r="I136" s="122"/>
      <c r="J136" s="122"/>
      <c r="K136" s="105"/>
      <c r="L136" s="38"/>
    </row>
    <row r="137" spans="1:12" ht="15" x14ac:dyDescent="0.25">
      <c r="A137" s="13"/>
      <c r="B137" s="14"/>
      <c r="C137" s="10"/>
      <c r="D137" s="6"/>
      <c r="E137" s="81"/>
      <c r="F137" s="85"/>
      <c r="G137" s="84"/>
      <c r="H137" s="84"/>
      <c r="I137" s="84"/>
      <c r="J137" s="85"/>
      <c r="K137" s="86"/>
      <c r="L137" s="40"/>
    </row>
    <row r="138" spans="1:12" ht="15" x14ac:dyDescent="0.25">
      <c r="A138" s="13"/>
      <c r="B138" s="14"/>
      <c r="C138" s="10"/>
      <c r="D138" s="6"/>
      <c r="E138" s="81"/>
      <c r="F138" s="85"/>
      <c r="G138" s="85"/>
      <c r="H138" s="84"/>
      <c r="I138" s="85"/>
      <c r="J138" s="85"/>
      <c r="K138" s="86"/>
      <c r="L138" s="40"/>
    </row>
    <row r="139" spans="1:12" ht="15" x14ac:dyDescent="0.25">
      <c r="A139" s="13"/>
      <c r="B139" s="14"/>
      <c r="C139" s="10"/>
      <c r="D139" s="6"/>
      <c r="E139" s="81"/>
      <c r="F139" s="111"/>
      <c r="G139" s="83"/>
      <c r="H139" s="112"/>
      <c r="I139" s="83"/>
      <c r="J139" s="85"/>
      <c r="K139" s="86"/>
      <c r="L139" s="40"/>
    </row>
    <row r="140" spans="1:12" ht="15" x14ac:dyDescent="0.25">
      <c r="A140" s="13"/>
      <c r="B140" s="14"/>
      <c r="C140" s="10"/>
      <c r="D140" s="6"/>
      <c r="E140" s="127"/>
      <c r="F140" s="128"/>
      <c r="G140" s="128"/>
      <c r="H140" s="128"/>
      <c r="I140" s="128"/>
      <c r="J140" s="128"/>
      <c r="K140" s="86"/>
      <c r="L140" s="40"/>
    </row>
    <row r="141" spans="1:12" ht="15" x14ac:dyDescent="0.25">
      <c r="A141" s="13"/>
      <c r="B141" s="14"/>
      <c r="C141" s="10"/>
      <c r="D141" s="6"/>
      <c r="E141" s="81"/>
      <c r="F141" s="85"/>
      <c r="G141" s="85"/>
      <c r="H141" s="84"/>
      <c r="I141" s="85"/>
      <c r="J141" s="85"/>
      <c r="K141" s="86"/>
      <c r="L141" s="40"/>
    </row>
    <row r="142" spans="1:12" ht="15" x14ac:dyDescent="0.25">
      <c r="A142" s="13"/>
      <c r="B142" s="14"/>
      <c r="C142" s="10"/>
      <c r="D142" s="5"/>
      <c r="E142" s="124"/>
      <c r="F142" s="117"/>
      <c r="G142" s="125"/>
      <c r="H142" s="125"/>
      <c r="I142" s="125"/>
      <c r="J142" s="126"/>
      <c r="K142" s="86"/>
      <c r="L142" s="40"/>
    </row>
    <row r="143" spans="1:12" ht="15" x14ac:dyDescent="0.25">
      <c r="A143" s="13"/>
      <c r="B143" s="14"/>
      <c r="C143" s="10"/>
      <c r="D143" s="5"/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13"/>
      <c r="B144" s="14"/>
      <c r="C144" s="10"/>
      <c r="D144" s="17" t="s">
        <v>33</v>
      </c>
      <c r="E144" s="8"/>
      <c r="F144" s="18">
        <f>SUM(F135:F143)</f>
        <v>0</v>
      </c>
      <c r="G144" s="18">
        <f t="shared" ref="G144:J144" si="56">SUM(G135:G143)</f>
        <v>0</v>
      </c>
      <c r="H144" s="18">
        <f t="shared" si="56"/>
        <v>0</v>
      </c>
      <c r="I144" s="18">
        <f t="shared" si="56"/>
        <v>0</v>
      </c>
      <c r="J144" s="18">
        <f t="shared" si="56"/>
        <v>0</v>
      </c>
      <c r="K144" s="24"/>
      <c r="L144" s="18">
        <f t="shared" ref="L144" si="57">SUM(L135:L143)</f>
        <v>0</v>
      </c>
    </row>
    <row r="145" spans="1:12" ht="15.75" thickBot="1" x14ac:dyDescent="0.3">
      <c r="A145" s="15"/>
      <c r="B145" s="16"/>
      <c r="C145" s="7"/>
      <c r="D145" s="172"/>
      <c r="E145" s="30"/>
      <c r="F145" s="31">
        <f>F134+F144</f>
        <v>750</v>
      </c>
      <c r="G145" s="31">
        <f t="shared" ref="G145" si="58">G134+G144</f>
        <v>18.019302400000001</v>
      </c>
      <c r="H145" s="31">
        <f t="shared" ref="H145" si="59">H134+H144</f>
        <v>13.653286080000003</v>
      </c>
      <c r="I145" s="31">
        <f t="shared" ref="I145" si="60">I134+I144</f>
        <v>74.240101440000004</v>
      </c>
      <c r="J145" s="31">
        <f t="shared" ref="J145:L145" si="61">J134+J144</f>
        <v>494.25719008000004</v>
      </c>
      <c r="K145" s="31"/>
      <c r="L145" s="31">
        <f t="shared" si="61"/>
        <v>72.45</v>
      </c>
    </row>
    <row r="146" spans="1:12" ht="15.75" customHeight="1" thickBot="1" x14ac:dyDescent="0.3">
      <c r="A146" s="32">
        <f>A126</f>
        <v>2</v>
      </c>
      <c r="B146" s="32">
        <f>B126</f>
        <v>2</v>
      </c>
      <c r="C146" s="171" t="s">
        <v>4</v>
      </c>
      <c r="D146" s="74" t="s">
        <v>27</v>
      </c>
      <c r="E146" s="101" t="s">
        <v>75</v>
      </c>
      <c r="F146" s="102">
        <v>220</v>
      </c>
      <c r="G146" s="104">
        <v>4.4938399999999996</v>
      </c>
      <c r="H146" s="104">
        <v>7.65944</v>
      </c>
      <c r="I146" s="129">
        <v>7.0758000000000001</v>
      </c>
      <c r="J146" s="130">
        <v>115.4</v>
      </c>
      <c r="K146" s="105">
        <v>124</v>
      </c>
      <c r="L146" s="38">
        <v>20.45</v>
      </c>
    </row>
    <row r="147" spans="1:12" ht="38.25" x14ac:dyDescent="0.25">
      <c r="A147" s="19">
        <v>2</v>
      </c>
      <c r="B147" s="20">
        <v>3</v>
      </c>
      <c r="C147" s="21" t="s">
        <v>20</v>
      </c>
      <c r="D147" s="139" t="s">
        <v>28</v>
      </c>
      <c r="E147" s="131" t="s">
        <v>76</v>
      </c>
      <c r="F147" s="72">
        <v>120</v>
      </c>
      <c r="G147" s="163">
        <v>18.36</v>
      </c>
      <c r="H147" s="163">
        <v>7.2</v>
      </c>
      <c r="I147" s="163">
        <v>19.899999999999999</v>
      </c>
      <c r="J147" s="164">
        <v>217.65</v>
      </c>
      <c r="K147" s="86">
        <v>499</v>
      </c>
      <c r="L147" s="40">
        <v>40.700000000000003</v>
      </c>
    </row>
    <row r="148" spans="1:12" ht="15" x14ac:dyDescent="0.25">
      <c r="A148" s="22"/>
      <c r="B148" s="14"/>
      <c r="C148" s="10"/>
      <c r="D148" s="95" t="s">
        <v>30</v>
      </c>
      <c r="E148" s="134" t="s">
        <v>51</v>
      </c>
      <c r="F148" s="161">
        <v>200</v>
      </c>
      <c r="G148" s="167">
        <v>0</v>
      </c>
      <c r="H148" s="167">
        <v>0</v>
      </c>
      <c r="I148" s="167">
        <v>24</v>
      </c>
      <c r="J148" s="167">
        <v>95</v>
      </c>
      <c r="K148" s="162">
        <v>1099</v>
      </c>
      <c r="L148" s="40">
        <v>3.58</v>
      </c>
    </row>
    <row r="149" spans="1:12" ht="15" x14ac:dyDescent="0.25">
      <c r="A149" s="22"/>
      <c r="B149" s="14"/>
      <c r="C149" s="10"/>
      <c r="D149" s="75" t="s">
        <v>87</v>
      </c>
      <c r="E149" s="81" t="s">
        <v>44</v>
      </c>
      <c r="F149" s="111">
        <v>20</v>
      </c>
      <c r="G149" s="165">
        <v>1.32</v>
      </c>
      <c r="H149" s="112">
        <v>0.22</v>
      </c>
      <c r="I149" s="165">
        <v>8.1999999999999993</v>
      </c>
      <c r="J149" s="166">
        <v>40</v>
      </c>
      <c r="K149" s="86">
        <v>115</v>
      </c>
      <c r="L149" s="40">
        <v>1.07</v>
      </c>
    </row>
    <row r="150" spans="1:12" ht="15.75" customHeight="1" x14ac:dyDescent="0.25">
      <c r="A150" s="22"/>
      <c r="B150" s="14"/>
      <c r="C150" s="10"/>
      <c r="D150" s="75" t="s">
        <v>88</v>
      </c>
      <c r="E150" s="132" t="s">
        <v>52</v>
      </c>
      <c r="F150" s="85">
        <v>30</v>
      </c>
      <c r="G150" s="83">
        <f>2.25*F150/30</f>
        <v>2.25</v>
      </c>
      <c r="H150" s="84">
        <f>0.3*F150/30</f>
        <v>0.3</v>
      </c>
      <c r="I150" s="84">
        <f>15.3*F150/30</f>
        <v>15.3</v>
      </c>
      <c r="J150" s="85">
        <f>75*F150/30</f>
        <v>75</v>
      </c>
      <c r="K150" s="133">
        <v>114</v>
      </c>
      <c r="L150" s="40">
        <v>2.7</v>
      </c>
    </row>
    <row r="151" spans="1:12" ht="15.75" customHeight="1" x14ac:dyDescent="0.25">
      <c r="A151" s="22"/>
      <c r="B151" s="14"/>
      <c r="C151" s="10"/>
      <c r="D151" s="75" t="s">
        <v>24</v>
      </c>
      <c r="E151" s="81" t="s">
        <v>67</v>
      </c>
      <c r="F151" s="85">
        <v>150</v>
      </c>
      <c r="G151" s="84">
        <v>0.6</v>
      </c>
      <c r="H151" s="84">
        <v>0.45</v>
      </c>
      <c r="I151" s="84">
        <v>15.45</v>
      </c>
      <c r="J151" s="84">
        <v>70.5</v>
      </c>
      <c r="K151" s="135">
        <v>847</v>
      </c>
      <c r="L151" s="40">
        <v>28.4</v>
      </c>
    </row>
    <row r="152" spans="1:12" ht="15" x14ac:dyDescent="0.25">
      <c r="A152" s="22"/>
      <c r="B152" s="14"/>
      <c r="C152" s="10"/>
      <c r="D152" s="5"/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2"/>
      <c r="B153" s="14"/>
      <c r="C153" s="10"/>
      <c r="D153" s="5"/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2"/>
      <c r="B154" s="14"/>
      <c r="C154" s="10"/>
      <c r="D154" s="17" t="s">
        <v>33</v>
      </c>
      <c r="E154" s="8"/>
      <c r="F154" s="18">
        <v>740</v>
      </c>
      <c r="G154" s="18">
        <f t="shared" ref="G154:J154" si="62">SUM(G146:G153)</f>
        <v>27.02384</v>
      </c>
      <c r="H154" s="18">
        <f t="shared" si="62"/>
        <v>15.82944</v>
      </c>
      <c r="I154" s="18">
        <f t="shared" si="62"/>
        <v>89.925799999999995</v>
      </c>
      <c r="J154" s="18">
        <f t="shared" si="62"/>
        <v>613.54999999999995</v>
      </c>
      <c r="K154" s="24"/>
      <c r="L154" s="18">
        <f t="shared" ref="L154" si="63">SUM(L146:L153)</f>
        <v>96.9</v>
      </c>
    </row>
    <row r="155" spans="1:12" ht="15" x14ac:dyDescent="0.25">
      <c r="A155" s="23"/>
      <c r="B155" s="16"/>
      <c r="C155" s="7"/>
      <c r="D155" s="6" t="s">
        <v>26</v>
      </c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5">
        <f>A147</f>
        <v>2</v>
      </c>
      <c r="B156" s="12">
        <f>B147</f>
        <v>3</v>
      </c>
      <c r="C156" s="9" t="s">
        <v>25</v>
      </c>
      <c r="D156" s="6" t="s">
        <v>27</v>
      </c>
      <c r="E156" s="39"/>
      <c r="F156" s="40"/>
      <c r="G156" s="40"/>
      <c r="H156" s="40"/>
      <c r="I156" s="40"/>
      <c r="J156" s="40"/>
      <c r="K156" s="41"/>
      <c r="L156" s="40"/>
    </row>
    <row r="157" spans="1:12" ht="15" x14ac:dyDescent="0.25">
      <c r="A157" s="22"/>
      <c r="B157" s="14"/>
      <c r="C157" s="10"/>
      <c r="D157" s="6" t="s">
        <v>28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 x14ac:dyDescent="0.25">
      <c r="A158" s="22"/>
      <c r="B158" s="14"/>
      <c r="C158" s="10"/>
      <c r="D158" s="6" t="s">
        <v>29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2"/>
      <c r="B159" s="14"/>
      <c r="C159" s="10"/>
      <c r="D159" s="6" t="s">
        <v>30</v>
      </c>
      <c r="E159" s="39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22"/>
      <c r="B160" s="14"/>
      <c r="C160" s="10"/>
      <c r="D160" s="6" t="s">
        <v>31</v>
      </c>
      <c r="E160" s="39"/>
      <c r="F160" s="40"/>
      <c r="G160" s="40"/>
      <c r="H160" s="40"/>
      <c r="I160" s="40"/>
      <c r="J160" s="40"/>
      <c r="K160" s="41"/>
      <c r="L160" s="40"/>
    </row>
    <row r="161" spans="1:12" ht="15" x14ac:dyDescent="0.25">
      <c r="A161" s="22"/>
      <c r="B161" s="14"/>
      <c r="C161" s="10"/>
      <c r="D161" s="6" t="s">
        <v>32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 x14ac:dyDescent="0.25">
      <c r="A162" s="22"/>
      <c r="B162" s="14"/>
      <c r="C162" s="10"/>
      <c r="D162" s="5"/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2"/>
      <c r="B163" s="14"/>
      <c r="C163" s="10"/>
      <c r="D163" s="5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2"/>
      <c r="B164" s="14"/>
      <c r="C164" s="10"/>
      <c r="D164" s="17" t="s">
        <v>33</v>
      </c>
      <c r="E164" s="8"/>
      <c r="F164" s="18">
        <f>SUM(F155:F163)</f>
        <v>0</v>
      </c>
      <c r="G164" s="18">
        <f t="shared" ref="G164:J164" si="64">SUM(G155:G163)</f>
        <v>0</v>
      </c>
      <c r="H164" s="18">
        <f t="shared" si="64"/>
        <v>0</v>
      </c>
      <c r="I164" s="18">
        <f t="shared" si="64"/>
        <v>0</v>
      </c>
      <c r="J164" s="18">
        <f t="shared" si="64"/>
        <v>0</v>
      </c>
      <c r="K164" s="24"/>
      <c r="L164" s="18">
        <f t="shared" ref="L164" si="65">SUM(L155:L163)</f>
        <v>0</v>
      </c>
    </row>
    <row r="165" spans="1:12" ht="15.75" thickBot="1" x14ac:dyDescent="0.3">
      <c r="A165" s="23"/>
      <c r="B165" s="16"/>
      <c r="C165" s="7"/>
      <c r="D165" s="172"/>
      <c r="E165" s="30"/>
      <c r="F165" s="31">
        <f>F154+F164</f>
        <v>740</v>
      </c>
      <c r="G165" s="31">
        <f t="shared" ref="G165" si="66">G154+G164</f>
        <v>27.02384</v>
      </c>
      <c r="H165" s="31">
        <f t="shared" ref="H165" si="67">H154+H164</f>
        <v>15.82944</v>
      </c>
      <c r="I165" s="31">
        <f t="shared" ref="I165" si="68">I154+I164</f>
        <v>89.925799999999995</v>
      </c>
      <c r="J165" s="31">
        <f t="shared" ref="J165:L165" si="69">J154+J164</f>
        <v>613.54999999999995</v>
      </c>
      <c r="K165" s="31"/>
      <c r="L165" s="31">
        <f t="shared" si="69"/>
        <v>96.9</v>
      </c>
    </row>
    <row r="166" spans="1:12" ht="15.75" customHeight="1" thickBot="1" x14ac:dyDescent="0.3">
      <c r="A166" s="28">
        <f>A147</f>
        <v>2</v>
      </c>
      <c r="B166" s="29">
        <f>B147</f>
        <v>3</v>
      </c>
      <c r="C166" s="171" t="s">
        <v>4</v>
      </c>
      <c r="D166" s="170" t="s">
        <v>27</v>
      </c>
      <c r="E166" s="101" t="s">
        <v>78</v>
      </c>
      <c r="F166" s="102">
        <v>220</v>
      </c>
      <c r="G166" s="129">
        <v>4.7375999999999996</v>
      </c>
      <c r="H166" s="129">
        <v>7.1543999999999999</v>
      </c>
      <c r="I166" s="129">
        <v>14.869400000000001</v>
      </c>
      <c r="J166" s="129">
        <v>142.8176</v>
      </c>
      <c r="K166" s="105">
        <v>115</v>
      </c>
      <c r="L166" s="38">
        <v>11.49</v>
      </c>
    </row>
    <row r="167" spans="1:12" ht="25.5" x14ac:dyDescent="0.25">
      <c r="A167" s="19">
        <v>2</v>
      </c>
      <c r="B167" s="20">
        <v>4</v>
      </c>
      <c r="C167" s="21" t="s">
        <v>20</v>
      </c>
      <c r="D167" s="143" t="s">
        <v>28</v>
      </c>
      <c r="E167" s="81" t="s">
        <v>79</v>
      </c>
      <c r="F167" s="85">
        <v>90</v>
      </c>
      <c r="G167" s="107">
        <v>13.818564</v>
      </c>
      <c r="H167" s="107">
        <v>13.288176</v>
      </c>
      <c r="I167" s="107">
        <v>8.2751760000000001</v>
      </c>
      <c r="J167" s="107">
        <v>207.96854400000001</v>
      </c>
      <c r="K167" s="137">
        <v>584</v>
      </c>
      <c r="L167" s="40">
        <v>56.03</v>
      </c>
    </row>
    <row r="168" spans="1:12" ht="15" x14ac:dyDescent="0.25">
      <c r="A168" s="22"/>
      <c r="B168" s="14"/>
      <c r="C168" s="10"/>
      <c r="D168" s="76" t="s">
        <v>29</v>
      </c>
      <c r="E168" s="81" t="s">
        <v>80</v>
      </c>
      <c r="F168" s="85">
        <v>150</v>
      </c>
      <c r="G168" s="115">
        <v>3.6039599999999998</v>
      </c>
      <c r="H168" s="91">
        <v>4.7816999999999998</v>
      </c>
      <c r="I168" s="107">
        <v>36.443452999999998</v>
      </c>
      <c r="J168" s="84">
        <v>203.2</v>
      </c>
      <c r="K168" s="86">
        <v>552</v>
      </c>
      <c r="L168" s="40">
        <v>10.48</v>
      </c>
    </row>
    <row r="169" spans="1:12" ht="25.5" x14ac:dyDescent="0.25">
      <c r="A169" s="22"/>
      <c r="B169" s="14"/>
      <c r="C169" s="10"/>
      <c r="D169" s="75" t="s">
        <v>22</v>
      </c>
      <c r="E169" s="114" t="s">
        <v>81</v>
      </c>
      <c r="F169" s="85">
        <v>180</v>
      </c>
      <c r="G169" s="83">
        <f>1.81*F169/200</f>
        <v>1.629</v>
      </c>
      <c r="H169" s="83">
        <f>1.67*F169/200</f>
        <v>1.5029999999999999</v>
      </c>
      <c r="I169" s="83">
        <f>13.22*F169/200</f>
        <v>11.898</v>
      </c>
      <c r="J169" s="85">
        <f>75*F169/200</f>
        <v>67.5</v>
      </c>
      <c r="K169" s="86">
        <v>1184</v>
      </c>
      <c r="L169" s="40">
        <v>4.42</v>
      </c>
    </row>
    <row r="170" spans="1:12" ht="15" x14ac:dyDescent="0.25">
      <c r="A170" s="22"/>
      <c r="B170" s="14"/>
      <c r="C170" s="10"/>
      <c r="D170" s="169" t="s">
        <v>87</v>
      </c>
      <c r="E170" s="81" t="s">
        <v>44</v>
      </c>
      <c r="F170" s="111">
        <v>20</v>
      </c>
      <c r="G170" s="83">
        <v>1.32</v>
      </c>
      <c r="H170" s="112">
        <v>0.22</v>
      </c>
      <c r="I170" s="83">
        <v>8.1999999999999993</v>
      </c>
      <c r="J170" s="85">
        <v>40</v>
      </c>
      <c r="K170" s="86">
        <v>115</v>
      </c>
      <c r="L170" s="40">
        <v>1.07</v>
      </c>
    </row>
    <row r="171" spans="1:12" ht="15" x14ac:dyDescent="0.25">
      <c r="A171" s="22"/>
      <c r="B171" s="14"/>
      <c r="C171" s="10"/>
      <c r="D171" s="169" t="s">
        <v>88</v>
      </c>
      <c r="E171" s="81" t="s">
        <v>52</v>
      </c>
      <c r="F171" s="85">
        <v>30</v>
      </c>
      <c r="G171" s="83">
        <v>2.25</v>
      </c>
      <c r="H171" s="84">
        <v>0.3</v>
      </c>
      <c r="I171" s="84">
        <v>15.3</v>
      </c>
      <c r="J171" s="85">
        <v>75</v>
      </c>
      <c r="K171" s="86">
        <v>114</v>
      </c>
      <c r="L171" s="40">
        <v>2.7</v>
      </c>
    </row>
    <row r="172" spans="1:12" ht="25.5" x14ac:dyDescent="0.25">
      <c r="A172" s="22"/>
      <c r="B172" s="14"/>
      <c r="C172" s="10"/>
      <c r="D172" s="76" t="s">
        <v>26</v>
      </c>
      <c r="E172" s="81" t="s">
        <v>77</v>
      </c>
      <c r="F172" s="85">
        <v>60</v>
      </c>
      <c r="G172" s="83">
        <v>1.3</v>
      </c>
      <c r="H172" s="83">
        <v>4.0599999999999996</v>
      </c>
      <c r="I172" s="84">
        <v>7.68</v>
      </c>
      <c r="J172" s="85">
        <v>73.3</v>
      </c>
      <c r="K172" s="136">
        <v>45</v>
      </c>
      <c r="L172" s="40">
        <v>9.36</v>
      </c>
    </row>
    <row r="173" spans="1:12" ht="15" x14ac:dyDescent="0.25">
      <c r="A173" s="22"/>
      <c r="B173" s="14"/>
      <c r="C173" s="10"/>
      <c r="D173" s="76"/>
      <c r="E173" s="81"/>
      <c r="F173" s="85"/>
      <c r="G173" s="83"/>
      <c r="H173" s="83"/>
      <c r="I173" s="84"/>
      <c r="J173" s="85"/>
      <c r="K173" s="136"/>
      <c r="L173" s="40"/>
    </row>
    <row r="174" spans="1:12" ht="15" x14ac:dyDescent="0.25">
      <c r="A174" s="22"/>
      <c r="B174" s="14"/>
      <c r="C174" s="10"/>
      <c r="D174" s="5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2"/>
      <c r="B175" s="14"/>
      <c r="C175" s="10"/>
      <c r="D175" s="17" t="s">
        <v>33</v>
      </c>
      <c r="E175" s="8"/>
      <c r="F175" s="18">
        <v>750</v>
      </c>
      <c r="G175" s="18">
        <f t="shared" ref="G175:J175" si="70">SUM(G166:G174)</f>
        <v>28.659124000000002</v>
      </c>
      <c r="H175" s="18">
        <f t="shared" si="70"/>
        <v>31.307275999999998</v>
      </c>
      <c r="I175" s="18">
        <f t="shared" si="70"/>
        <v>102.66602900000001</v>
      </c>
      <c r="J175" s="18">
        <f t="shared" si="70"/>
        <v>809.78614399999992</v>
      </c>
      <c r="K175" s="24"/>
      <c r="L175" s="18">
        <f t="shared" ref="L175" si="71">SUM(L166:L174)</f>
        <v>95.55</v>
      </c>
    </row>
    <row r="176" spans="1:12" ht="15" x14ac:dyDescent="0.25">
      <c r="A176" s="23"/>
      <c r="B176" s="16"/>
      <c r="C176" s="7"/>
      <c r="D176" s="6" t="s">
        <v>26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 x14ac:dyDescent="0.25">
      <c r="A177" s="25">
        <f>A167</f>
        <v>2</v>
      </c>
      <c r="B177" s="12">
        <f>B167</f>
        <v>4</v>
      </c>
      <c r="C177" s="9" t="s">
        <v>25</v>
      </c>
      <c r="D177" s="6" t="s">
        <v>27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2"/>
      <c r="B178" s="14"/>
      <c r="C178" s="10"/>
      <c r="D178" s="6" t="s">
        <v>28</v>
      </c>
      <c r="E178" s="39"/>
      <c r="F178" s="40"/>
      <c r="G178" s="40"/>
      <c r="H178" s="40"/>
      <c r="I178" s="40"/>
      <c r="J178" s="40"/>
      <c r="K178" s="41"/>
      <c r="L178" s="40"/>
    </row>
    <row r="179" spans="1:12" ht="15" x14ac:dyDescent="0.25">
      <c r="A179" s="22"/>
      <c r="B179" s="14"/>
      <c r="C179" s="10"/>
      <c r="D179" s="6" t="s">
        <v>29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 x14ac:dyDescent="0.25">
      <c r="A180" s="22"/>
      <c r="B180" s="14"/>
      <c r="C180" s="10"/>
      <c r="D180" s="6" t="s">
        <v>30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 x14ac:dyDescent="0.25">
      <c r="A181" s="22"/>
      <c r="B181" s="14"/>
      <c r="C181" s="10"/>
      <c r="D181" s="6" t="s">
        <v>31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2"/>
      <c r="B182" s="14"/>
      <c r="C182" s="10"/>
      <c r="D182" s="6" t="s">
        <v>32</v>
      </c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2"/>
      <c r="B183" s="14"/>
      <c r="C183" s="10"/>
      <c r="D183" s="5"/>
      <c r="E183" s="39"/>
      <c r="F183" s="40"/>
      <c r="G183" s="40"/>
      <c r="H183" s="40"/>
      <c r="I183" s="40"/>
      <c r="J183" s="40"/>
      <c r="K183" s="41"/>
      <c r="L183" s="40"/>
    </row>
    <row r="184" spans="1:12" ht="15" x14ac:dyDescent="0.25">
      <c r="A184" s="22"/>
      <c r="B184" s="14"/>
      <c r="C184" s="10"/>
      <c r="D184" s="5"/>
      <c r="E184" s="39"/>
      <c r="F184" s="40"/>
      <c r="G184" s="40"/>
      <c r="H184" s="40"/>
      <c r="I184" s="40"/>
      <c r="J184" s="40"/>
      <c r="K184" s="41"/>
      <c r="L184" s="40"/>
    </row>
    <row r="185" spans="1:12" ht="15" x14ac:dyDescent="0.25">
      <c r="A185" s="22"/>
      <c r="B185" s="14"/>
      <c r="C185" s="10"/>
      <c r="D185" s="17" t="s">
        <v>33</v>
      </c>
      <c r="E185" s="8"/>
      <c r="F185" s="18">
        <f>SUM(F176:F184)</f>
        <v>0</v>
      </c>
      <c r="G185" s="18">
        <f t="shared" ref="G185:J185" si="72">SUM(G176:G184)</f>
        <v>0</v>
      </c>
      <c r="H185" s="18">
        <f t="shared" si="72"/>
        <v>0</v>
      </c>
      <c r="I185" s="18">
        <f t="shared" si="72"/>
        <v>0</v>
      </c>
      <c r="J185" s="18">
        <f t="shared" si="72"/>
        <v>0</v>
      </c>
      <c r="K185" s="24"/>
      <c r="L185" s="18">
        <f t="shared" ref="L185" si="73">SUM(L176:L184)</f>
        <v>0</v>
      </c>
    </row>
    <row r="186" spans="1:12" ht="15.75" thickBot="1" x14ac:dyDescent="0.3">
      <c r="A186" s="23"/>
      <c r="B186" s="16"/>
      <c r="C186" s="7"/>
      <c r="D186" s="172"/>
      <c r="E186" s="30"/>
      <c r="F186" s="31">
        <f>F175+F185</f>
        <v>750</v>
      </c>
      <c r="G186" s="31">
        <f t="shared" ref="G186" si="74">G175+G185</f>
        <v>28.659124000000002</v>
      </c>
      <c r="H186" s="31">
        <f t="shared" ref="H186" si="75">H175+H185</f>
        <v>31.307275999999998</v>
      </c>
      <c r="I186" s="31">
        <f t="shared" ref="I186" si="76">I175+I185</f>
        <v>102.66602900000001</v>
      </c>
      <c r="J186" s="31">
        <f t="shared" ref="J186:L186" si="77">J175+J185</f>
        <v>809.78614399999992</v>
      </c>
      <c r="K186" s="31"/>
      <c r="L186" s="31">
        <f t="shared" si="77"/>
        <v>95.55</v>
      </c>
    </row>
    <row r="187" spans="1:12" ht="15.75" customHeight="1" thickBot="1" x14ac:dyDescent="0.3">
      <c r="A187" s="28">
        <f>A167</f>
        <v>2</v>
      </c>
      <c r="B187" s="29">
        <f>B167</f>
        <v>4</v>
      </c>
      <c r="C187" s="171" t="s">
        <v>4</v>
      </c>
      <c r="D187" s="170" t="s">
        <v>27</v>
      </c>
      <c r="E187" s="81" t="s">
        <v>82</v>
      </c>
      <c r="F187" s="111">
        <v>210</v>
      </c>
      <c r="G187" s="92">
        <v>4.4848999999999997</v>
      </c>
      <c r="H187" s="92">
        <v>4.2842000000000002</v>
      </c>
      <c r="I187" s="92">
        <v>15.131</v>
      </c>
      <c r="J187" s="84">
        <v>117.023</v>
      </c>
      <c r="K187" s="119">
        <v>112</v>
      </c>
      <c r="L187" s="38">
        <v>10.41</v>
      </c>
    </row>
    <row r="188" spans="1:12" ht="25.5" x14ac:dyDescent="0.25">
      <c r="A188" s="19">
        <v>2</v>
      </c>
      <c r="B188" s="20">
        <v>5</v>
      </c>
      <c r="C188" s="21" t="s">
        <v>20</v>
      </c>
      <c r="D188" s="143" t="s">
        <v>28</v>
      </c>
      <c r="E188" s="81" t="s">
        <v>83</v>
      </c>
      <c r="F188" s="90" t="s">
        <v>84</v>
      </c>
      <c r="G188" s="92">
        <v>15.67</v>
      </c>
      <c r="H188" s="92">
        <v>14.93</v>
      </c>
      <c r="I188" s="92">
        <v>13.47</v>
      </c>
      <c r="J188" s="83">
        <v>251.05</v>
      </c>
      <c r="K188" s="86">
        <v>27</v>
      </c>
      <c r="L188" s="40">
        <v>59.59</v>
      </c>
    </row>
    <row r="189" spans="1:12" ht="25.5" x14ac:dyDescent="0.25">
      <c r="A189" s="22"/>
      <c r="B189" s="14"/>
      <c r="C189" s="10"/>
      <c r="D189" s="95" t="s">
        <v>30</v>
      </c>
      <c r="E189" s="93" t="s">
        <v>63</v>
      </c>
      <c r="F189" s="85">
        <v>180</v>
      </c>
      <c r="G189" s="92">
        <f>0.114*F189/200</f>
        <v>0.1026</v>
      </c>
      <c r="H189" s="91">
        <f>0.0846*F189/200</f>
        <v>7.6139999999999999E-2</v>
      </c>
      <c r="I189" s="115">
        <f>9.8037333*F189/200</f>
        <v>8.8233599699999985</v>
      </c>
      <c r="J189" s="91">
        <f>40.83813333*F189/200</f>
        <v>36.754319996999996</v>
      </c>
      <c r="K189" s="73">
        <v>47</v>
      </c>
      <c r="L189" s="40">
        <v>10.210000000000001</v>
      </c>
    </row>
    <row r="190" spans="1:12" ht="15" x14ac:dyDescent="0.25">
      <c r="A190" s="22"/>
      <c r="B190" s="14"/>
      <c r="C190" s="10"/>
      <c r="D190" s="169" t="s">
        <v>87</v>
      </c>
      <c r="E190" s="81" t="s">
        <v>44</v>
      </c>
      <c r="F190" s="111">
        <v>20</v>
      </c>
      <c r="G190" s="83">
        <v>1.32</v>
      </c>
      <c r="H190" s="112">
        <v>0.22</v>
      </c>
      <c r="I190" s="83">
        <v>8.1999999999999993</v>
      </c>
      <c r="J190" s="85">
        <v>40</v>
      </c>
      <c r="K190" s="86">
        <v>115</v>
      </c>
      <c r="L190" s="40">
        <v>1.07</v>
      </c>
    </row>
    <row r="191" spans="1:12" ht="15" x14ac:dyDescent="0.25">
      <c r="A191" s="22"/>
      <c r="B191" s="14"/>
      <c r="C191" s="10"/>
      <c r="D191" s="169" t="s">
        <v>88</v>
      </c>
      <c r="E191" s="81" t="s">
        <v>52</v>
      </c>
      <c r="F191" s="85">
        <v>30</v>
      </c>
      <c r="G191" s="83">
        <v>2.25</v>
      </c>
      <c r="H191" s="84">
        <v>0.3</v>
      </c>
      <c r="I191" s="84">
        <v>15.3</v>
      </c>
      <c r="J191" s="85">
        <v>75</v>
      </c>
      <c r="K191" s="86">
        <v>114</v>
      </c>
      <c r="L191" s="40">
        <v>2.7</v>
      </c>
    </row>
    <row r="192" spans="1:12" ht="15" x14ac:dyDescent="0.25">
      <c r="A192" s="22"/>
      <c r="B192" s="14"/>
      <c r="C192" s="10"/>
      <c r="D192" s="75" t="s">
        <v>24</v>
      </c>
      <c r="E192" s="93" t="s">
        <v>58</v>
      </c>
      <c r="F192" s="85">
        <v>150</v>
      </c>
      <c r="G192" s="84">
        <v>0.6</v>
      </c>
      <c r="H192" s="84">
        <v>0.6</v>
      </c>
      <c r="I192" s="84">
        <v>14.7</v>
      </c>
      <c r="J192" s="94">
        <v>70.5</v>
      </c>
      <c r="K192" s="86">
        <v>847</v>
      </c>
      <c r="L192" s="40">
        <v>19.920000000000002</v>
      </c>
    </row>
    <row r="193" spans="1:12" ht="15" x14ac:dyDescent="0.25">
      <c r="A193" s="22"/>
      <c r="B193" s="14"/>
      <c r="C193" s="10"/>
      <c r="D193" s="168" t="s">
        <v>26</v>
      </c>
      <c r="E193" s="96" t="s">
        <v>70</v>
      </c>
      <c r="F193" s="97">
        <v>60</v>
      </c>
      <c r="G193" s="98">
        <v>0.4</v>
      </c>
      <c r="H193" s="98">
        <v>0.06</v>
      </c>
      <c r="I193" s="98">
        <v>1.1399999999999999</v>
      </c>
      <c r="J193" s="99">
        <v>6.6</v>
      </c>
      <c r="K193" s="100">
        <v>15</v>
      </c>
      <c r="L193" s="40">
        <v>7.28</v>
      </c>
    </row>
    <row r="194" spans="1:12" ht="15" x14ac:dyDescent="0.25">
      <c r="A194" s="22"/>
      <c r="B194" s="14"/>
      <c r="C194" s="10"/>
      <c r="D194" s="5"/>
      <c r="E194" s="39"/>
      <c r="F194" s="40"/>
      <c r="G194" s="40"/>
      <c r="H194" s="40"/>
      <c r="I194" s="40"/>
      <c r="J194" s="40"/>
      <c r="K194" s="41"/>
      <c r="L194" s="40"/>
    </row>
    <row r="195" spans="1:12" ht="15" x14ac:dyDescent="0.25">
      <c r="A195" s="22"/>
      <c r="B195" s="14"/>
      <c r="C195" s="10"/>
      <c r="D195" s="17" t="s">
        <v>33</v>
      </c>
      <c r="E195" s="8"/>
      <c r="F195" s="18">
        <v>800</v>
      </c>
      <c r="G195" s="18">
        <f t="shared" ref="G195:J195" si="78">SUM(G187:G194)</f>
        <v>24.827499999999997</v>
      </c>
      <c r="H195" s="18">
        <f t="shared" si="78"/>
        <v>20.470339999999997</v>
      </c>
      <c r="I195" s="18">
        <f t="shared" si="78"/>
        <v>76.764359970000001</v>
      </c>
      <c r="J195" s="18">
        <f t="shared" si="78"/>
        <v>596.92731999699993</v>
      </c>
      <c r="K195" s="24"/>
      <c r="L195" s="18">
        <f t="shared" ref="L195" si="79">SUM(L187:L194)</f>
        <v>111.18</v>
      </c>
    </row>
    <row r="196" spans="1:12" ht="15.75" customHeight="1" x14ac:dyDescent="0.25">
      <c r="A196" s="23"/>
      <c r="B196" s="16"/>
      <c r="C196" s="7"/>
      <c r="D196" s="6" t="s">
        <v>26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 x14ac:dyDescent="0.25">
      <c r="A197" s="25">
        <f>A188</f>
        <v>2</v>
      </c>
      <c r="B197" s="12">
        <f>B188</f>
        <v>5</v>
      </c>
      <c r="C197" s="9" t="s">
        <v>25</v>
      </c>
      <c r="D197" s="6" t="s">
        <v>27</v>
      </c>
      <c r="E197" s="39"/>
      <c r="F197" s="40"/>
      <c r="G197" s="40"/>
      <c r="H197" s="40"/>
      <c r="I197" s="40"/>
      <c r="J197" s="40"/>
      <c r="K197" s="41"/>
      <c r="L197" s="40"/>
    </row>
    <row r="198" spans="1:12" ht="15" x14ac:dyDescent="0.25">
      <c r="A198" s="22"/>
      <c r="B198" s="14"/>
      <c r="C198" s="10"/>
      <c r="D198" s="6" t="s">
        <v>28</v>
      </c>
      <c r="E198" s="39"/>
      <c r="F198" s="40"/>
      <c r="G198" s="40"/>
      <c r="H198" s="40"/>
      <c r="I198" s="40"/>
      <c r="J198" s="40"/>
      <c r="K198" s="41"/>
      <c r="L198" s="40"/>
    </row>
    <row r="199" spans="1:12" ht="15" x14ac:dyDescent="0.25">
      <c r="A199" s="22"/>
      <c r="B199" s="14"/>
      <c r="C199" s="10"/>
      <c r="D199" s="6" t="s">
        <v>29</v>
      </c>
      <c r="E199" s="39"/>
      <c r="F199" s="40"/>
      <c r="G199" s="40"/>
      <c r="H199" s="40"/>
      <c r="I199" s="40"/>
      <c r="J199" s="40"/>
      <c r="K199" s="41"/>
      <c r="L199" s="40"/>
    </row>
    <row r="200" spans="1:12" ht="15" x14ac:dyDescent="0.25">
      <c r="A200" s="22"/>
      <c r="B200" s="14"/>
      <c r="C200" s="10"/>
      <c r="D200" s="6" t="s">
        <v>30</v>
      </c>
      <c r="E200" s="39"/>
      <c r="F200" s="40"/>
      <c r="G200" s="40"/>
      <c r="H200" s="40"/>
      <c r="I200" s="40"/>
      <c r="J200" s="40"/>
      <c r="K200" s="41"/>
      <c r="L200" s="40"/>
    </row>
    <row r="201" spans="1:12" ht="15" x14ac:dyDescent="0.25">
      <c r="A201" s="22"/>
      <c r="B201" s="14"/>
      <c r="C201" s="10"/>
      <c r="D201" s="6" t="s">
        <v>31</v>
      </c>
      <c r="E201" s="39"/>
      <c r="F201" s="40"/>
      <c r="G201" s="40"/>
      <c r="H201" s="40"/>
      <c r="I201" s="40"/>
      <c r="J201" s="40"/>
      <c r="K201" s="41"/>
      <c r="L201" s="40"/>
    </row>
    <row r="202" spans="1:12" ht="15" x14ac:dyDescent="0.25">
      <c r="A202" s="22"/>
      <c r="B202" s="14"/>
      <c r="C202" s="10"/>
      <c r="D202" s="6" t="s">
        <v>32</v>
      </c>
      <c r="E202" s="39"/>
      <c r="F202" s="40"/>
      <c r="G202" s="40"/>
      <c r="H202" s="40"/>
      <c r="I202" s="40"/>
      <c r="J202" s="40"/>
      <c r="K202" s="41"/>
      <c r="L202" s="40"/>
    </row>
    <row r="203" spans="1:12" ht="15" x14ac:dyDescent="0.25">
      <c r="A203" s="22"/>
      <c r="B203" s="14"/>
      <c r="C203" s="10"/>
      <c r="D203" s="5"/>
      <c r="E203" s="39"/>
      <c r="F203" s="40"/>
      <c r="G203" s="40"/>
      <c r="H203" s="40"/>
      <c r="I203" s="40"/>
      <c r="J203" s="40"/>
      <c r="K203" s="41"/>
      <c r="L203" s="40"/>
    </row>
    <row r="204" spans="1:12" ht="15" x14ac:dyDescent="0.25">
      <c r="A204" s="22"/>
      <c r="B204" s="14"/>
      <c r="C204" s="10"/>
      <c r="D204" s="5"/>
      <c r="E204" s="39"/>
      <c r="F204" s="40"/>
      <c r="G204" s="40"/>
      <c r="H204" s="40"/>
      <c r="I204" s="40"/>
      <c r="J204" s="40"/>
      <c r="K204" s="41"/>
      <c r="L204" s="40"/>
    </row>
    <row r="205" spans="1:12" ht="15" x14ac:dyDescent="0.25">
      <c r="A205" s="22"/>
      <c r="B205" s="14"/>
      <c r="C205" s="10"/>
      <c r="D205" s="17" t="s">
        <v>33</v>
      </c>
      <c r="E205" s="8"/>
      <c r="F205" s="18">
        <f>SUM(F196:F204)</f>
        <v>0</v>
      </c>
      <c r="G205" s="18">
        <f t="shared" ref="G205:J205" si="80">SUM(G196:G204)</f>
        <v>0</v>
      </c>
      <c r="H205" s="18">
        <f t="shared" si="80"/>
        <v>0</v>
      </c>
      <c r="I205" s="18">
        <f t="shared" si="80"/>
        <v>0</v>
      </c>
      <c r="J205" s="18">
        <f t="shared" si="80"/>
        <v>0</v>
      </c>
      <c r="K205" s="24"/>
      <c r="L205" s="18">
        <f t="shared" ref="L205" si="81">SUM(L196:L204)</f>
        <v>0</v>
      </c>
    </row>
    <row r="206" spans="1:12" ht="15.75" thickBot="1" x14ac:dyDescent="0.3">
      <c r="A206" s="23"/>
      <c r="B206" s="16"/>
      <c r="C206" s="7"/>
      <c r="D206" s="172"/>
      <c r="E206" s="30"/>
      <c r="F206" s="31">
        <f>F195+F205</f>
        <v>800</v>
      </c>
      <c r="G206" s="31">
        <f t="shared" ref="G206" si="82">G195+G205</f>
        <v>24.827499999999997</v>
      </c>
      <c r="H206" s="31">
        <f t="shared" ref="H206" si="83">H195+H205</f>
        <v>20.470339999999997</v>
      </c>
      <c r="I206" s="31">
        <f t="shared" ref="I206" si="84">I195+I205</f>
        <v>76.764359970000001</v>
      </c>
      <c r="J206" s="31">
        <f t="shared" ref="J206:L206" si="85">J195+J205</f>
        <v>596.92731999699993</v>
      </c>
      <c r="K206" s="31"/>
      <c r="L206" s="31">
        <f t="shared" si="85"/>
        <v>111.18</v>
      </c>
    </row>
    <row r="207" spans="1:12" ht="15" customHeight="1" thickBot="1" x14ac:dyDescent="0.25">
      <c r="A207" s="28">
        <f>A188</f>
        <v>2</v>
      </c>
      <c r="B207" s="29">
        <f>B188</f>
        <v>5</v>
      </c>
      <c r="C207" s="171" t="s">
        <v>4</v>
      </c>
      <c r="D207" s="173"/>
      <c r="E207" s="173"/>
      <c r="F207" s="33">
        <f>(F26+F46+F65+F86+F105+F124+F145+F165+F186+F206)/(IF(F26=0,0,1)+IF(F46=0,0,1)+IF(F65=0,0,1)+IF(F86=0,0,1)+IF(F105=0,0,1)+IF(F124=0,0,1)+IF(F145=0,0,1)+IF(F165=0,0,1)+IF(F186=0,0,1)+IF(F206=0,0,1))</f>
        <v>754</v>
      </c>
      <c r="G207" s="33">
        <f>(G26+G46+G65+G86+G105+G124+G145+G165+G186+G206)/(IF(G26=0,0,1)+IF(G46=0,0,1)+IF(G65=0,0,1)+IF(G86=0,0,1)+IF(G105=0,0,1)+IF(G124=0,0,1)+IF(G145=0,0,1)+IF(G165=0,0,1)+IF(G186=0,0,1)+IF(G206=0,0,1))</f>
        <v>22.873762639999999</v>
      </c>
      <c r="H207" s="33">
        <f>(H26+H46+H65+H86+H105+H124+H145+H165+H186+H206)/(IF(H26=0,0,1)+IF(H46=0,0,1)+IF(H65=0,0,1)+IF(H86=0,0,1)+IF(H105=0,0,1)+IF(H124=0,0,1)+IF(H145=0,0,1)+IF(H165=0,0,1)+IF(H186=0,0,1)+IF(H206=0,0,1))</f>
        <v>20.546723508000003</v>
      </c>
      <c r="I207" s="33">
        <f>(I26+I46+I65+I86+I105+I124+I145+I165+I186+I206)/(IF(I26=0,0,1)+IF(I46=0,0,1)+IF(I65=0,0,1)+IF(I86=0,0,1)+IF(I105=0,0,1)+IF(I124=0,0,1)+IF(I145=0,0,1)+IF(I165=0,0,1)+IF(I186=0,0,1)+IF(I206=0,0,1))</f>
        <v>84.041998118000009</v>
      </c>
      <c r="J207" s="33">
        <f>(J26+J46+J65+J86+J105+J124+J145+J165+J186+J206)/(IF(J26=0,0,1)+IF(J46=0,0,1)+IF(J65=0,0,1)+IF(J86=0,0,1)+IF(J105=0,0,1)+IF(J124=0,0,1)+IF(J145=0,0,1)+IF(J165=0,0,1)+IF(J186=0,0,1)+IF(J206=0,0,1))</f>
        <v>617.18794532740003</v>
      </c>
      <c r="K207" s="33"/>
      <c r="L207" s="33">
        <f>(L26+L46+L65+L86+L105+L124+L145+L165+L186+L206)/(IF(L26=0,0,1)+IF(L46=0,0,1)+IF(L65=0,0,1)+IF(L86=0,0,1)+IF(L105=0,0,1)+IF(L124=0,0,1)+IF(L145=0,0,1)+IF(L165=0,0,1)+IF(L186=0,0,1)+IF(L206=0,0,1))</f>
        <v>80.251999999999995</v>
      </c>
    </row>
    <row r="208" spans="1:12" ht="13.5" customHeight="1" thickBot="1" x14ac:dyDescent="0.25">
      <c r="A208" s="26"/>
      <c r="B208" s="27"/>
      <c r="C208" s="173" t="s">
        <v>5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2025-11-12T06:22:13Z</cp:lastPrinted>
  <dcterms:created xsi:type="dcterms:W3CDTF">2022-05-16T14:23:56Z</dcterms:created>
  <dcterms:modified xsi:type="dcterms:W3CDTF">2025-12-29T11:08:11Z</dcterms:modified>
</cp:coreProperties>
</file>